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harts/chart5.xml" ContentType="application/vnd.openxmlformats-officedocument.drawingml.chart+xml"/>
  <Override PartName="/xl/charts/style3.xml" ContentType="application/vnd.ms-office.chartstyle+xml"/>
  <Override PartName="/xl/charts/colors3.xml" ContentType="application/vnd.ms-office.chartcolorstyle+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66925"/>
  <mc:AlternateContent xmlns:mc="http://schemas.openxmlformats.org/markup-compatibility/2006">
    <mc:Choice Requires="x15">
      <x15ac:absPath xmlns:x15ac="http://schemas.microsoft.com/office/spreadsheetml/2010/11/ac" url="https://d.docs.live.net/1460b11b2b5fc06e/Documents/Trading/Applied Statistics/"/>
    </mc:Choice>
  </mc:AlternateContent>
  <xr:revisionPtr revIDLastSave="370" documentId="8_{63C37EAC-76AA-42C8-AF08-64855A8D081F}" xr6:coauthVersionLast="45" xr6:coauthVersionMax="45" xr10:uidLastSave="{6C4D2BC3-F343-422B-A598-DDD94E2F51AC}"/>
  <bookViews>
    <workbookView xWindow="28680" yWindow="-120" windowWidth="29040" windowHeight="17640" xr2:uid="{3449A17E-4D3C-4FDF-91DE-F690B2DB6959}"/>
  </bookViews>
  <sheets>
    <sheet name="1. Background" sheetId="5" r:id="rId1"/>
    <sheet name="2. Problem" sheetId="6" r:id="rId2"/>
    <sheet name="3. Methodology" sheetId="12" r:id="rId3"/>
    <sheet name="4. Sample Data" sheetId="11" r:id="rId4"/>
    <sheet name="5.1 Norm. test - Online" sheetId="17" r:id="rId5"/>
    <sheet name="5.2 Norm. test Q-Q Plot" sheetId="16" r:id="rId6"/>
    <sheet name="5.3 Norm. test - Chi Squared" sheetId="14" r:id="rId7"/>
    <sheet name="6.1 Conf. Intv. - Online" sheetId="18" r:id="rId8"/>
    <sheet name="6.2 Conf. Intv. - Excel" sheetId="4" r:id="rId9"/>
    <sheet name="7. Bootstrapping" sheetId="13" r:id="rId10"/>
    <sheet name="z-stat vs. t-stat" sheetId="9" r:id="rId11"/>
    <sheet name="Example Conf. Intv." sheetId="7" r:id="rId12"/>
    <sheet name="t-Dist." sheetId="3" r:id="rId13"/>
    <sheet name="Central Limit Th." sheetId="8"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8" i="11" l="1"/>
  <c r="H9" i="11"/>
  <c r="H10" i="11"/>
  <c r="H11" i="11"/>
  <c r="H12" i="11"/>
  <c r="H13" i="11"/>
  <c r="H14" i="11"/>
  <c r="H15" i="11"/>
  <c r="H16" i="11"/>
  <c r="H17" i="11"/>
  <c r="H18" i="11"/>
  <c r="H19" i="11"/>
  <c r="H20" i="11"/>
  <c r="H21" i="11"/>
  <c r="H22" i="11"/>
  <c r="H23" i="11"/>
  <c r="H24" i="11"/>
  <c r="H25" i="11"/>
  <c r="H26" i="11"/>
  <c r="H27" i="11"/>
  <c r="H28" i="11"/>
  <c r="H29" i="11"/>
  <c r="H30" i="11"/>
  <c r="H31" i="11"/>
  <c r="H32" i="11"/>
  <c r="H33" i="11"/>
  <c r="H34" i="11"/>
  <c r="H35" i="11"/>
  <c r="H36" i="11"/>
  <c r="H37" i="11"/>
  <c r="H38" i="11"/>
  <c r="H39" i="11"/>
  <c r="F25" i="4" l="1"/>
  <c r="G4" i="4"/>
  <c r="G25" i="4" s="1"/>
  <c r="H5" i="11"/>
  <c r="I5" i="11" s="1"/>
  <c r="D5" i="11"/>
  <c r="E5" i="11" s="1"/>
  <c r="F8" i="4" l="1"/>
  <c r="G8" i="4" s="1"/>
  <c r="G3" i="4"/>
  <c r="F3" i="4"/>
  <c r="G2" i="4"/>
  <c r="F2" i="4"/>
  <c r="B38" i="4"/>
  <c r="B39" i="4"/>
  <c r="O28" i="14" l="1"/>
  <c r="L24" i="14"/>
  <c r="L28" i="14"/>
  <c r="S9" i="16"/>
  <c r="S10" i="16"/>
  <c r="S11" i="16"/>
  <c r="S12" i="16"/>
  <c r="S13" i="16"/>
  <c r="S14" i="16"/>
  <c r="S15" i="16"/>
  <c r="S16" i="16"/>
  <c r="S17" i="16"/>
  <c r="S18" i="16"/>
  <c r="S19" i="16"/>
  <c r="S20" i="16"/>
  <c r="S21" i="16"/>
  <c r="S22" i="16"/>
  <c r="S23" i="16"/>
  <c r="S24" i="16"/>
  <c r="S25" i="16"/>
  <c r="S26" i="16"/>
  <c r="S27" i="16"/>
  <c r="S28" i="16"/>
  <c r="S29" i="16"/>
  <c r="S30" i="16"/>
  <c r="S31" i="16"/>
  <c r="S32" i="16"/>
  <c r="S33" i="16"/>
  <c r="S34" i="16"/>
  <c r="S35" i="16"/>
  <c r="S36" i="16"/>
  <c r="S37" i="16"/>
  <c r="S38" i="16"/>
  <c r="S39" i="16"/>
  <c r="S40" i="16"/>
  <c r="S8" i="16"/>
  <c r="B8" i="16"/>
  <c r="V40" i="16"/>
  <c r="V39" i="16"/>
  <c r="V38" i="16"/>
  <c r="V37" i="16"/>
  <c r="V36" i="16"/>
  <c r="V35" i="16"/>
  <c r="V34" i="16"/>
  <c r="V33" i="16"/>
  <c r="V32" i="16"/>
  <c r="V31" i="16"/>
  <c r="V30" i="16"/>
  <c r="V29" i="16"/>
  <c r="V28" i="16"/>
  <c r="V27" i="16"/>
  <c r="V26" i="16"/>
  <c r="V25" i="16"/>
  <c r="V24" i="16"/>
  <c r="V23" i="16"/>
  <c r="V22" i="16"/>
  <c r="V21" i="16"/>
  <c r="V20" i="16"/>
  <c r="V19" i="16"/>
  <c r="V18" i="16"/>
  <c r="V17" i="16"/>
  <c r="V16" i="16"/>
  <c r="V15" i="16"/>
  <c r="V14" i="16"/>
  <c r="V13" i="16"/>
  <c r="V12" i="16"/>
  <c r="V11" i="16"/>
  <c r="V10" i="16"/>
  <c r="V9" i="16"/>
  <c r="V8" i="16"/>
  <c r="T29" i="16" l="1"/>
  <c r="T8" i="16"/>
  <c r="T17" i="16"/>
  <c r="T27" i="16"/>
  <c r="T37" i="16"/>
  <c r="T34" i="16"/>
  <c r="T28" i="16"/>
  <c r="T10" i="16"/>
  <c r="T40" i="16"/>
  <c r="T38" i="16"/>
  <c r="T16" i="16"/>
  <c r="T21" i="16"/>
  <c r="T9" i="16"/>
  <c r="T39" i="16"/>
  <c r="T33" i="16"/>
  <c r="T26" i="16"/>
  <c r="T31" i="16"/>
  <c r="T19" i="16"/>
  <c r="T30" i="16"/>
  <c r="T18" i="16"/>
  <c r="T24" i="16"/>
  <c r="T20" i="16"/>
  <c r="T22" i="16"/>
  <c r="T36" i="16"/>
  <c r="T32" i="16"/>
  <c r="T23" i="16"/>
  <c r="T15" i="16"/>
  <c r="T35" i="16"/>
  <c r="T14" i="16"/>
  <c r="T25" i="16"/>
  <c r="T13" i="16"/>
  <c r="T12" i="16"/>
  <c r="T11" i="16"/>
  <c r="L25" i="14" l="1"/>
  <c r="L26" i="14"/>
  <c r="L27" i="14"/>
  <c r="M28" i="14" s="1"/>
  <c r="N28" i="14" s="1"/>
  <c r="P28" i="14" s="1"/>
  <c r="I32" i="14" l="1"/>
  <c r="O25" i="14"/>
  <c r="O26" i="14"/>
  <c r="O27" i="14"/>
  <c r="L8" i="14"/>
  <c r="L9" i="14"/>
  <c r="L10" i="14"/>
  <c r="L11" i="14"/>
  <c r="L7" i="14"/>
  <c r="M27" i="14" l="1"/>
  <c r="N27" i="14" s="1"/>
  <c r="P27" i="14" s="1"/>
  <c r="L29" i="14"/>
  <c r="M25" i="14"/>
  <c r="N25" i="14" s="1"/>
  <c r="P25" i="14" s="1"/>
  <c r="M26" i="14"/>
  <c r="N26" i="14" s="1"/>
  <c r="P26" i="14" s="1"/>
  <c r="E41" i="14" l="1"/>
  <c r="C41" i="14"/>
  <c r="E40" i="14" l="1"/>
  <c r="E39" i="14"/>
  <c r="D40" i="14"/>
  <c r="D39" i="14"/>
  <c r="C39" i="14"/>
  <c r="C40" i="14"/>
  <c r="I39" i="11"/>
  <c r="M39" i="11" s="1"/>
  <c r="I38" i="11"/>
  <c r="M38" i="11" s="1"/>
  <c r="I37" i="11"/>
  <c r="M37" i="11" s="1"/>
  <c r="I36" i="11"/>
  <c r="M36" i="11" s="1"/>
  <c r="I35" i="11"/>
  <c r="M35" i="11" s="1"/>
  <c r="I34" i="11"/>
  <c r="M34" i="11" s="1"/>
  <c r="I33" i="11"/>
  <c r="M33" i="11" s="1"/>
  <c r="I32" i="11"/>
  <c r="M32" i="11" s="1"/>
  <c r="I31" i="11"/>
  <c r="M31" i="11" s="1"/>
  <c r="I30" i="11"/>
  <c r="M30" i="11" s="1"/>
  <c r="I29" i="11"/>
  <c r="M29" i="11" s="1"/>
  <c r="I28" i="11"/>
  <c r="M28" i="11" s="1"/>
  <c r="I27" i="11"/>
  <c r="M27" i="11" s="1"/>
  <c r="I26" i="11"/>
  <c r="M26" i="11" s="1"/>
  <c r="I25" i="11"/>
  <c r="M25" i="11" s="1"/>
  <c r="I24" i="11"/>
  <c r="M24" i="11" s="1"/>
  <c r="I23" i="11"/>
  <c r="M23" i="11" s="1"/>
  <c r="I22" i="11"/>
  <c r="M22" i="11" s="1"/>
  <c r="I21" i="11"/>
  <c r="M21" i="11" s="1"/>
  <c r="I20" i="11"/>
  <c r="M20" i="11" s="1"/>
  <c r="I19" i="11"/>
  <c r="M19" i="11" s="1"/>
  <c r="I18" i="11"/>
  <c r="M18" i="11" s="1"/>
  <c r="I17" i="11"/>
  <c r="M17" i="11" s="1"/>
  <c r="I16" i="11"/>
  <c r="M16" i="11" s="1"/>
  <c r="I15" i="11"/>
  <c r="M15" i="11" s="1"/>
  <c r="I14" i="11"/>
  <c r="M14" i="11" s="1"/>
  <c r="I13" i="11"/>
  <c r="M13" i="11" s="1"/>
  <c r="I12" i="11"/>
  <c r="M12" i="11" s="1"/>
  <c r="I11" i="11"/>
  <c r="M11" i="11" s="1"/>
  <c r="I10" i="11"/>
  <c r="M10" i="11" s="1"/>
  <c r="I9" i="11"/>
  <c r="M9" i="11" s="1"/>
  <c r="H7" i="11"/>
  <c r="I7" i="11" s="1"/>
  <c r="M7" i="11" s="1"/>
  <c r="G41" i="11"/>
  <c r="F41" i="11"/>
  <c r="H43" i="11" l="1"/>
  <c r="H41" i="11"/>
  <c r="I8" i="11"/>
  <c r="H41" i="13"/>
  <c r="I43" i="11" l="1"/>
  <c r="M8" i="11"/>
  <c r="I41" i="11"/>
  <c r="I3" i="13" l="1" a="1"/>
  <c r="I3" i="13" s="1"/>
  <c r="J3" i="13" a="1"/>
  <c r="J3" i="13" s="1"/>
  <c r="K3" i="13" a="1"/>
  <c r="K3" i="13" s="1"/>
  <c r="L3" i="13" a="1"/>
  <c r="L3" i="13" s="1"/>
  <c r="M3" i="13" a="1"/>
  <c r="M3" i="13" s="1"/>
  <c r="N3" i="13" a="1"/>
  <c r="N3" i="13" s="1"/>
  <c r="O3" i="13" a="1"/>
  <c r="O3" i="13" s="1"/>
  <c r="P3" i="13" a="1"/>
  <c r="P3" i="13" s="1"/>
  <c r="Q3" i="13" a="1"/>
  <c r="Q3" i="13" s="1"/>
  <c r="R3" i="13" a="1"/>
  <c r="R3" i="13" s="1"/>
  <c r="S3" i="13" a="1"/>
  <c r="S3" i="13" s="1"/>
  <c r="T3" i="13" a="1"/>
  <c r="T3" i="13" s="1"/>
  <c r="U3" i="13" a="1"/>
  <c r="U3" i="13" s="1"/>
  <c r="V3" i="13" a="1"/>
  <c r="V3" i="13" s="1"/>
  <c r="W3" i="13" a="1"/>
  <c r="W3" i="13" s="1"/>
  <c r="X3" i="13" a="1"/>
  <c r="X3" i="13" s="1"/>
  <c r="Y3" i="13" a="1"/>
  <c r="Y3" i="13" s="1"/>
  <c r="Z3" i="13" a="1"/>
  <c r="Z3" i="13" s="1"/>
  <c r="AA3" i="13" a="1"/>
  <c r="AA3" i="13" s="1"/>
  <c r="AB3" i="13" a="1"/>
  <c r="AB3" i="13" s="1"/>
  <c r="AC3" i="13" a="1"/>
  <c r="AC3" i="13" s="1"/>
  <c r="AD3" i="13" a="1"/>
  <c r="AD3" i="13" s="1"/>
  <c r="AE3" i="13" a="1"/>
  <c r="AE3" i="13" s="1"/>
  <c r="AF3" i="13" a="1"/>
  <c r="AF3" i="13" s="1"/>
  <c r="AG3" i="13" a="1"/>
  <c r="AG3" i="13" s="1"/>
  <c r="AH3" i="13" a="1"/>
  <c r="AH3" i="13" s="1"/>
  <c r="AI3" i="13" a="1"/>
  <c r="AI3" i="13" s="1"/>
  <c r="AJ3" i="13" a="1"/>
  <c r="AJ3" i="13" s="1"/>
  <c r="AK3" i="13" a="1"/>
  <c r="AK3" i="13" s="1"/>
  <c r="AL3" i="13" a="1"/>
  <c r="AL3" i="13" s="1"/>
  <c r="AM3" i="13" a="1"/>
  <c r="AM3" i="13" s="1"/>
  <c r="AN3" i="13" a="1"/>
  <c r="AN3" i="13" s="1"/>
  <c r="I4" i="13" a="1"/>
  <c r="I4" i="13" s="1"/>
  <c r="J4" i="13" a="1"/>
  <c r="J4" i="13" s="1"/>
  <c r="K4" i="13" a="1"/>
  <c r="K4" i="13" s="1"/>
  <c r="L4" i="13" a="1"/>
  <c r="L4" i="13" s="1"/>
  <c r="M4" i="13" a="1"/>
  <c r="M4" i="13" s="1"/>
  <c r="N4" i="13" a="1"/>
  <c r="N4" i="13" s="1"/>
  <c r="O4" i="13" a="1"/>
  <c r="O4" i="13" s="1"/>
  <c r="P4" i="13" a="1"/>
  <c r="P4" i="13" s="1"/>
  <c r="Q4" i="13" a="1"/>
  <c r="Q4" i="13" s="1"/>
  <c r="R4" i="13" a="1"/>
  <c r="R4" i="13" s="1"/>
  <c r="S4" i="13" a="1"/>
  <c r="S4" i="13" s="1"/>
  <c r="T4" i="13" a="1"/>
  <c r="T4" i="13" s="1"/>
  <c r="U4" i="13" a="1"/>
  <c r="U4" i="13" s="1"/>
  <c r="V4" i="13" a="1"/>
  <c r="V4" i="13" s="1"/>
  <c r="W4" i="13" a="1"/>
  <c r="W4" i="13" s="1"/>
  <c r="X4" i="13" a="1"/>
  <c r="X4" i="13" s="1"/>
  <c r="Y4" i="13" a="1"/>
  <c r="Y4" i="13" s="1"/>
  <c r="Z4" i="13" a="1"/>
  <c r="Z4" i="13" s="1"/>
  <c r="AA4" i="13" a="1"/>
  <c r="AA4" i="13" s="1"/>
  <c r="AB4" i="13" a="1"/>
  <c r="AB4" i="13" s="1"/>
  <c r="AC4" i="13" a="1"/>
  <c r="AC4" i="13" s="1"/>
  <c r="AD4" i="13" a="1"/>
  <c r="AD4" i="13" s="1"/>
  <c r="AE4" i="13" a="1"/>
  <c r="AE4" i="13" s="1"/>
  <c r="AF4" i="13" a="1"/>
  <c r="AF4" i="13" s="1"/>
  <c r="AG4" i="13" a="1"/>
  <c r="AG4" i="13" s="1"/>
  <c r="AH4" i="13" a="1"/>
  <c r="AH4" i="13" s="1"/>
  <c r="AI4" i="13" a="1"/>
  <c r="AI4" i="13" s="1"/>
  <c r="AJ4" i="13" a="1"/>
  <c r="AJ4" i="13" s="1"/>
  <c r="AK4" i="13" a="1"/>
  <c r="AK4" i="13" s="1"/>
  <c r="AL4" i="13" a="1"/>
  <c r="AL4" i="13" s="1"/>
  <c r="AM4" i="13" a="1"/>
  <c r="AM4" i="13" s="1"/>
  <c r="AN4" i="13" a="1"/>
  <c r="AN4" i="13" s="1"/>
  <c r="I5" i="13" a="1"/>
  <c r="I5" i="13" s="1"/>
  <c r="J5" i="13" a="1"/>
  <c r="J5" i="13" s="1"/>
  <c r="K5" i="13" a="1"/>
  <c r="K5" i="13" s="1"/>
  <c r="L5" i="13" a="1"/>
  <c r="L5" i="13" s="1"/>
  <c r="M5" i="13" a="1"/>
  <c r="M5" i="13" s="1"/>
  <c r="N5" i="13" a="1"/>
  <c r="N5" i="13" s="1"/>
  <c r="O5" i="13" a="1"/>
  <c r="O5" i="13" s="1"/>
  <c r="P5" i="13" a="1"/>
  <c r="P5" i="13" s="1"/>
  <c r="Q5" i="13" a="1"/>
  <c r="Q5" i="13" s="1"/>
  <c r="R5" i="13" a="1"/>
  <c r="R5" i="13" s="1"/>
  <c r="S5" i="13" a="1"/>
  <c r="S5" i="13" s="1"/>
  <c r="T5" i="13" a="1"/>
  <c r="T5" i="13" s="1"/>
  <c r="U5" i="13" a="1"/>
  <c r="U5" i="13" s="1"/>
  <c r="V5" i="13" a="1"/>
  <c r="V5" i="13" s="1"/>
  <c r="W5" i="13" a="1"/>
  <c r="W5" i="13" s="1"/>
  <c r="X5" i="13" a="1"/>
  <c r="X5" i="13" s="1"/>
  <c r="Y5" i="13" a="1"/>
  <c r="Y5" i="13" s="1"/>
  <c r="Z5" i="13" a="1"/>
  <c r="Z5" i="13" s="1"/>
  <c r="AA5" i="13" a="1"/>
  <c r="AA5" i="13" s="1"/>
  <c r="AB5" i="13" a="1"/>
  <c r="AB5" i="13" s="1"/>
  <c r="AC5" i="13" a="1"/>
  <c r="AC5" i="13" s="1"/>
  <c r="AD5" i="13" a="1"/>
  <c r="AD5" i="13" s="1"/>
  <c r="AE5" i="13" a="1"/>
  <c r="AE5" i="13" s="1"/>
  <c r="AF5" i="13" a="1"/>
  <c r="AF5" i="13" s="1"/>
  <c r="AG5" i="13" a="1"/>
  <c r="AG5" i="13" s="1"/>
  <c r="AH5" i="13" a="1"/>
  <c r="AH5" i="13" s="1"/>
  <c r="AI5" i="13" a="1"/>
  <c r="AI5" i="13" s="1"/>
  <c r="AJ5" i="13" a="1"/>
  <c r="AJ5" i="13" s="1"/>
  <c r="AK5" i="13" a="1"/>
  <c r="AK5" i="13" s="1"/>
  <c r="AL5" i="13" a="1"/>
  <c r="AL5" i="13" s="1"/>
  <c r="AM5" i="13" a="1"/>
  <c r="AM5" i="13" s="1"/>
  <c r="AN5" i="13" a="1"/>
  <c r="AN5" i="13" s="1"/>
  <c r="I6" i="13" a="1"/>
  <c r="I6" i="13" s="1"/>
  <c r="J6" i="13" a="1"/>
  <c r="J6" i="13" s="1"/>
  <c r="K6" i="13" a="1"/>
  <c r="K6" i="13" s="1"/>
  <c r="L6" i="13" a="1"/>
  <c r="L6" i="13" s="1"/>
  <c r="M6" i="13" a="1"/>
  <c r="M6" i="13" s="1"/>
  <c r="N6" i="13" a="1"/>
  <c r="N6" i="13" s="1"/>
  <c r="O6" i="13" a="1"/>
  <c r="O6" i="13" s="1"/>
  <c r="P6" i="13" a="1"/>
  <c r="P6" i="13" s="1"/>
  <c r="Q6" i="13" a="1"/>
  <c r="Q6" i="13" s="1"/>
  <c r="R6" i="13" a="1"/>
  <c r="R6" i="13" s="1"/>
  <c r="S6" i="13" a="1"/>
  <c r="S6" i="13" s="1"/>
  <c r="T6" i="13" a="1"/>
  <c r="T6" i="13" s="1"/>
  <c r="U6" i="13" a="1"/>
  <c r="U6" i="13" s="1"/>
  <c r="V6" i="13" a="1"/>
  <c r="V6" i="13" s="1"/>
  <c r="W6" i="13" a="1"/>
  <c r="W6" i="13" s="1"/>
  <c r="X6" i="13" a="1"/>
  <c r="X6" i="13" s="1"/>
  <c r="Y6" i="13" a="1"/>
  <c r="Y6" i="13" s="1"/>
  <c r="Z6" i="13" a="1"/>
  <c r="Z6" i="13" s="1"/>
  <c r="AA6" i="13" a="1"/>
  <c r="AA6" i="13" s="1"/>
  <c r="AB6" i="13" a="1"/>
  <c r="AB6" i="13" s="1"/>
  <c r="AC6" i="13" a="1"/>
  <c r="AC6" i="13" s="1"/>
  <c r="AD6" i="13" a="1"/>
  <c r="AD6" i="13" s="1"/>
  <c r="AE6" i="13" a="1"/>
  <c r="AE6" i="13" s="1"/>
  <c r="AF6" i="13" a="1"/>
  <c r="AF6" i="13" s="1"/>
  <c r="AG6" i="13" a="1"/>
  <c r="AG6" i="13" s="1"/>
  <c r="AH6" i="13" a="1"/>
  <c r="AH6" i="13" s="1"/>
  <c r="AI6" i="13" a="1"/>
  <c r="AI6" i="13" s="1"/>
  <c r="AJ6" i="13" a="1"/>
  <c r="AJ6" i="13" s="1"/>
  <c r="AK6" i="13" a="1"/>
  <c r="AK6" i="13" s="1"/>
  <c r="AL6" i="13" a="1"/>
  <c r="AL6" i="13" s="1"/>
  <c r="AM6" i="13" a="1"/>
  <c r="AM6" i="13" s="1"/>
  <c r="AN6" i="13" a="1"/>
  <c r="AN6" i="13" s="1"/>
  <c r="I7" i="13" a="1"/>
  <c r="I7" i="13" s="1"/>
  <c r="J7" i="13" a="1"/>
  <c r="J7" i="13" s="1"/>
  <c r="K7" i="13" a="1"/>
  <c r="K7" i="13" s="1"/>
  <c r="L7" i="13" a="1"/>
  <c r="L7" i="13" s="1"/>
  <c r="M7" i="13" a="1"/>
  <c r="M7" i="13" s="1"/>
  <c r="N7" i="13" a="1"/>
  <c r="N7" i="13" s="1"/>
  <c r="O7" i="13" a="1"/>
  <c r="O7" i="13" s="1"/>
  <c r="P7" i="13" a="1"/>
  <c r="P7" i="13" s="1"/>
  <c r="Q7" i="13" a="1"/>
  <c r="Q7" i="13" s="1"/>
  <c r="R7" i="13" a="1"/>
  <c r="R7" i="13" s="1"/>
  <c r="S7" i="13" a="1"/>
  <c r="S7" i="13" s="1"/>
  <c r="T7" i="13" a="1"/>
  <c r="T7" i="13" s="1"/>
  <c r="U7" i="13" a="1"/>
  <c r="U7" i="13" s="1"/>
  <c r="V7" i="13" a="1"/>
  <c r="V7" i="13" s="1"/>
  <c r="W7" i="13" a="1"/>
  <c r="W7" i="13" s="1"/>
  <c r="X7" i="13" a="1"/>
  <c r="X7" i="13" s="1"/>
  <c r="Y7" i="13" a="1"/>
  <c r="Y7" i="13" s="1"/>
  <c r="Z7" i="13" a="1"/>
  <c r="Z7" i="13" s="1"/>
  <c r="AA7" i="13" a="1"/>
  <c r="AA7" i="13" s="1"/>
  <c r="AB7" i="13" a="1"/>
  <c r="AB7" i="13" s="1"/>
  <c r="AC7" i="13" a="1"/>
  <c r="AC7" i="13" s="1"/>
  <c r="AD7" i="13" a="1"/>
  <c r="AD7" i="13" s="1"/>
  <c r="AE7" i="13" a="1"/>
  <c r="AE7" i="13" s="1"/>
  <c r="AF7" i="13" a="1"/>
  <c r="AF7" i="13" s="1"/>
  <c r="AG7" i="13" a="1"/>
  <c r="AG7" i="13" s="1"/>
  <c r="AH7" i="13" a="1"/>
  <c r="AH7" i="13" s="1"/>
  <c r="AI7" i="13" a="1"/>
  <c r="AI7" i="13" s="1"/>
  <c r="AJ7" i="13" a="1"/>
  <c r="AJ7" i="13" s="1"/>
  <c r="AK7" i="13" a="1"/>
  <c r="AK7" i="13" s="1"/>
  <c r="AL7" i="13" a="1"/>
  <c r="AL7" i="13" s="1"/>
  <c r="AM7" i="13" a="1"/>
  <c r="AM7" i="13" s="1"/>
  <c r="AN7" i="13" a="1"/>
  <c r="AN7" i="13" s="1"/>
  <c r="I8" i="13" a="1"/>
  <c r="I8" i="13" s="1"/>
  <c r="J8" i="13" a="1"/>
  <c r="J8" i="13" s="1"/>
  <c r="K8" i="13" a="1"/>
  <c r="K8" i="13" s="1"/>
  <c r="L8" i="13" a="1"/>
  <c r="L8" i="13" s="1"/>
  <c r="M8" i="13" a="1"/>
  <c r="M8" i="13" s="1"/>
  <c r="N8" i="13" a="1"/>
  <c r="N8" i="13" s="1"/>
  <c r="O8" i="13" a="1"/>
  <c r="O8" i="13" s="1"/>
  <c r="P8" i="13" a="1"/>
  <c r="P8" i="13" s="1"/>
  <c r="Q8" i="13" a="1"/>
  <c r="Q8" i="13" s="1"/>
  <c r="R8" i="13" a="1"/>
  <c r="R8" i="13" s="1"/>
  <c r="S8" i="13" a="1"/>
  <c r="S8" i="13" s="1"/>
  <c r="T8" i="13" a="1"/>
  <c r="T8" i="13" s="1"/>
  <c r="U8" i="13" a="1"/>
  <c r="U8" i="13" s="1"/>
  <c r="V8" i="13" a="1"/>
  <c r="V8" i="13" s="1"/>
  <c r="W8" i="13" a="1"/>
  <c r="W8" i="13" s="1"/>
  <c r="X8" i="13" a="1"/>
  <c r="X8" i="13" s="1"/>
  <c r="Y8" i="13" a="1"/>
  <c r="Y8" i="13" s="1"/>
  <c r="Z8" i="13" a="1"/>
  <c r="Z8" i="13" s="1"/>
  <c r="AA8" i="13" a="1"/>
  <c r="AA8" i="13" s="1"/>
  <c r="AB8" i="13" a="1"/>
  <c r="AB8" i="13" s="1"/>
  <c r="AC8" i="13" a="1"/>
  <c r="AC8" i="13" s="1"/>
  <c r="AD8" i="13" a="1"/>
  <c r="AD8" i="13" s="1"/>
  <c r="AE8" i="13" a="1"/>
  <c r="AE8" i="13" s="1"/>
  <c r="AF8" i="13" a="1"/>
  <c r="AF8" i="13" s="1"/>
  <c r="AG8" i="13" a="1"/>
  <c r="AG8" i="13" s="1"/>
  <c r="AH8" i="13" a="1"/>
  <c r="AH8" i="13" s="1"/>
  <c r="AI8" i="13" a="1"/>
  <c r="AI8" i="13" s="1"/>
  <c r="AJ8" i="13" a="1"/>
  <c r="AJ8" i="13" s="1"/>
  <c r="AK8" i="13" a="1"/>
  <c r="AK8" i="13" s="1"/>
  <c r="AL8" i="13" a="1"/>
  <c r="AL8" i="13" s="1"/>
  <c r="AM8" i="13" a="1"/>
  <c r="AM8" i="13" s="1"/>
  <c r="AN8" i="13" a="1"/>
  <c r="AN8" i="13" s="1"/>
  <c r="I9" i="13" a="1"/>
  <c r="I9" i="13" s="1"/>
  <c r="J9" i="13" a="1"/>
  <c r="J9" i="13" s="1"/>
  <c r="K9" i="13" a="1"/>
  <c r="K9" i="13" s="1"/>
  <c r="L9" i="13" a="1"/>
  <c r="L9" i="13" s="1"/>
  <c r="M9" i="13" a="1"/>
  <c r="M9" i="13" s="1"/>
  <c r="N9" i="13" a="1"/>
  <c r="N9" i="13" s="1"/>
  <c r="O9" i="13" a="1"/>
  <c r="O9" i="13" s="1"/>
  <c r="P9" i="13" a="1"/>
  <c r="P9" i="13" s="1"/>
  <c r="Q9" i="13" a="1"/>
  <c r="Q9" i="13" s="1"/>
  <c r="R9" i="13" a="1"/>
  <c r="R9" i="13" s="1"/>
  <c r="S9" i="13" a="1"/>
  <c r="S9" i="13" s="1"/>
  <c r="T9" i="13" a="1"/>
  <c r="T9" i="13" s="1"/>
  <c r="U9" i="13" a="1"/>
  <c r="U9" i="13" s="1"/>
  <c r="V9" i="13" a="1"/>
  <c r="V9" i="13" s="1"/>
  <c r="W9" i="13" a="1"/>
  <c r="W9" i="13" s="1"/>
  <c r="X9" i="13" a="1"/>
  <c r="X9" i="13" s="1"/>
  <c r="Y9" i="13" a="1"/>
  <c r="Y9" i="13" s="1"/>
  <c r="Z9" i="13" a="1"/>
  <c r="Z9" i="13" s="1"/>
  <c r="AA9" i="13" a="1"/>
  <c r="AA9" i="13" s="1"/>
  <c r="AB9" i="13" a="1"/>
  <c r="AB9" i="13" s="1"/>
  <c r="AC9" i="13" a="1"/>
  <c r="AC9" i="13" s="1"/>
  <c r="AD9" i="13" a="1"/>
  <c r="AD9" i="13" s="1"/>
  <c r="AE9" i="13" a="1"/>
  <c r="AE9" i="13" s="1"/>
  <c r="AF9" i="13" a="1"/>
  <c r="AF9" i="13" s="1"/>
  <c r="AG9" i="13" a="1"/>
  <c r="AG9" i="13" s="1"/>
  <c r="AH9" i="13" a="1"/>
  <c r="AH9" i="13" s="1"/>
  <c r="AI9" i="13" a="1"/>
  <c r="AI9" i="13" s="1"/>
  <c r="AJ9" i="13" a="1"/>
  <c r="AJ9" i="13" s="1"/>
  <c r="AK9" i="13" a="1"/>
  <c r="AK9" i="13" s="1"/>
  <c r="AL9" i="13" a="1"/>
  <c r="AL9" i="13" s="1"/>
  <c r="AM9" i="13" a="1"/>
  <c r="AM9" i="13" s="1"/>
  <c r="AN9" i="13" a="1"/>
  <c r="AN9" i="13" s="1"/>
  <c r="I10" i="13" a="1"/>
  <c r="I10" i="13" s="1"/>
  <c r="J10" i="13" a="1"/>
  <c r="J10" i="13" s="1"/>
  <c r="K10" i="13" a="1"/>
  <c r="K10" i="13" s="1"/>
  <c r="L10" i="13" a="1"/>
  <c r="L10" i="13" s="1"/>
  <c r="M10" i="13" a="1"/>
  <c r="M10" i="13" s="1"/>
  <c r="N10" i="13" a="1"/>
  <c r="N10" i="13" s="1"/>
  <c r="O10" i="13" a="1"/>
  <c r="O10" i="13" s="1"/>
  <c r="P10" i="13" a="1"/>
  <c r="P10" i="13" s="1"/>
  <c r="Q10" i="13" a="1"/>
  <c r="Q10" i="13" s="1"/>
  <c r="R10" i="13" a="1"/>
  <c r="R10" i="13" s="1"/>
  <c r="S10" i="13" a="1"/>
  <c r="S10" i="13" s="1"/>
  <c r="T10" i="13" a="1"/>
  <c r="T10" i="13" s="1"/>
  <c r="U10" i="13" a="1"/>
  <c r="U10" i="13" s="1"/>
  <c r="V10" i="13" a="1"/>
  <c r="V10" i="13" s="1"/>
  <c r="W10" i="13" a="1"/>
  <c r="W10" i="13" s="1"/>
  <c r="X10" i="13" a="1"/>
  <c r="X10" i="13" s="1"/>
  <c r="Y10" i="13" a="1"/>
  <c r="Y10" i="13" s="1"/>
  <c r="Z10" i="13" a="1"/>
  <c r="Z10" i="13" s="1"/>
  <c r="AA10" i="13" a="1"/>
  <c r="AA10" i="13" s="1"/>
  <c r="AB10" i="13" a="1"/>
  <c r="AB10" i="13" s="1"/>
  <c r="AC10" i="13" a="1"/>
  <c r="AC10" i="13" s="1"/>
  <c r="AD10" i="13" a="1"/>
  <c r="AD10" i="13" s="1"/>
  <c r="AE10" i="13" a="1"/>
  <c r="AE10" i="13" s="1"/>
  <c r="AF10" i="13" a="1"/>
  <c r="AF10" i="13" s="1"/>
  <c r="AG10" i="13" a="1"/>
  <c r="AG10" i="13" s="1"/>
  <c r="AH10" i="13" a="1"/>
  <c r="AH10" i="13" s="1"/>
  <c r="AI10" i="13" a="1"/>
  <c r="AI10" i="13" s="1"/>
  <c r="AJ10" i="13" a="1"/>
  <c r="AJ10" i="13" s="1"/>
  <c r="AK10" i="13" a="1"/>
  <c r="AK10" i="13" s="1"/>
  <c r="AL10" i="13" a="1"/>
  <c r="AL10" i="13" s="1"/>
  <c r="AM10" i="13" a="1"/>
  <c r="AM10" i="13" s="1"/>
  <c r="AN10" i="13" a="1"/>
  <c r="AN10" i="13" s="1"/>
  <c r="I11" i="13" a="1"/>
  <c r="I11" i="13" s="1"/>
  <c r="J11" i="13" a="1"/>
  <c r="J11" i="13" s="1"/>
  <c r="K11" i="13" a="1"/>
  <c r="K11" i="13" s="1"/>
  <c r="L11" i="13" a="1"/>
  <c r="L11" i="13" s="1"/>
  <c r="M11" i="13" a="1"/>
  <c r="M11" i="13" s="1"/>
  <c r="N11" i="13" a="1"/>
  <c r="N11" i="13" s="1"/>
  <c r="O11" i="13" a="1"/>
  <c r="O11" i="13" s="1"/>
  <c r="P11" i="13" a="1"/>
  <c r="P11" i="13" s="1"/>
  <c r="Q11" i="13" a="1"/>
  <c r="Q11" i="13" s="1"/>
  <c r="R11" i="13" a="1"/>
  <c r="R11" i="13" s="1"/>
  <c r="S11" i="13" a="1"/>
  <c r="S11" i="13" s="1"/>
  <c r="T11" i="13" a="1"/>
  <c r="T11" i="13" s="1"/>
  <c r="U11" i="13" a="1"/>
  <c r="U11" i="13" s="1"/>
  <c r="V11" i="13" a="1"/>
  <c r="V11" i="13" s="1"/>
  <c r="W11" i="13" a="1"/>
  <c r="W11" i="13" s="1"/>
  <c r="X11" i="13" a="1"/>
  <c r="X11" i="13" s="1"/>
  <c r="Y11" i="13" a="1"/>
  <c r="Y11" i="13" s="1"/>
  <c r="Z11" i="13" a="1"/>
  <c r="Z11" i="13" s="1"/>
  <c r="AA11" i="13" a="1"/>
  <c r="AA11" i="13" s="1"/>
  <c r="AB11" i="13" a="1"/>
  <c r="AB11" i="13" s="1"/>
  <c r="AC11" i="13" a="1"/>
  <c r="AC11" i="13" s="1"/>
  <c r="AD11" i="13" a="1"/>
  <c r="AD11" i="13" s="1"/>
  <c r="AE11" i="13" a="1"/>
  <c r="AE11" i="13" s="1"/>
  <c r="AF11" i="13" a="1"/>
  <c r="AF11" i="13" s="1"/>
  <c r="AG11" i="13" a="1"/>
  <c r="AG11" i="13" s="1"/>
  <c r="AH11" i="13" a="1"/>
  <c r="AH11" i="13" s="1"/>
  <c r="AI11" i="13" a="1"/>
  <c r="AI11" i="13" s="1"/>
  <c r="AJ11" i="13" a="1"/>
  <c r="AJ11" i="13" s="1"/>
  <c r="AK11" i="13" a="1"/>
  <c r="AK11" i="13" s="1"/>
  <c r="AL11" i="13" a="1"/>
  <c r="AL11" i="13" s="1"/>
  <c r="AM11" i="13" a="1"/>
  <c r="AM11" i="13" s="1"/>
  <c r="AN11" i="13" a="1"/>
  <c r="AN11" i="13" s="1"/>
  <c r="I12" i="13" a="1"/>
  <c r="I12" i="13" s="1"/>
  <c r="J12" i="13" a="1"/>
  <c r="J12" i="13" s="1"/>
  <c r="K12" i="13" a="1"/>
  <c r="K12" i="13" s="1"/>
  <c r="L12" i="13" a="1"/>
  <c r="L12" i="13" s="1"/>
  <c r="M12" i="13" a="1"/>
  <c r="M12" i="13" s="1"/>
  <c r="N12" i="13" a="1"/>
  <c r="N12" i="13" s="1"/>
  <c r="O12" i="13" a="1"/>
  <c r="O12" i="13" s="1"/>
  <c r="P12" i="13" a="1"/>
  <c r="P12" i="13" s="1"/>
  <c r="Q12" i="13" a="1"/>
  <c r="Q12" i="13" s="1"/>
  <c r="R12" i="13" a="1"/>
  <c r="R12" i="13" s="1"/>
  <c r="S12" i="13" a="1"/>
  <c r="S12" i="13" s="1"/>
  <c r="T12" i="13" a="1"/>
  <c r="T12" i="13" s="1"/>
  <c r="U12" i="13" a="1"/>
  <c r="U12" i="13" s="1"/>
  <c r="V12" i="13" a="1"/>
  <c r="V12" i="13" s="1"/>
  <c r="W12" i="13" a="1"/>
  <c r="W12" i="13" s="1"/>
  <c r="X12" i="13" a="1"/>
  <c r="X12" i="13" s="1"/>
  <c r="Y12" i="13" a="1"/>
  <c r="Y12" i="13" s="1"/>
  <c r="Z12" i="13" a="1"/>
  <c r="Z12" i="13" s="1"/>
  <c r="AA12" i="13" a="1"/>
  <c r="AA12" i="13" s="1"/>
  <c r="AB12" i="13" a="1"/>
  <c r="AB12" i="13" s="1"/>
  <c r="AC12" i="13" a="1"/>
  <c r="AC12" i="13" s="1"/>
  <c r="AD12" i="13" a="1"/>
  <c r="AD12" i="13" s="1"/>
  <c r="AE12" i="13" a="1"/>
  <c r="AE12" i="13" s="1"/>
  <c r="AF12" i="13" a="1"/>
  <c r="AF12" i="13" s="1"/>
  <c r="AG12" i="13" a="1"/>
  <c r="AG12" i="13" s="1"/>
  <c r="AH12" i="13" a="1"/>
  <c r="AH12" i="13" s="1"/>
  <c r="AI12" i="13" a="1"/>
  <c r="AI12" i="13" s="1"/>
  <c r="AJ12" i="13" a="1"/>
  <c r="AJ12" i="13" s="1"/>
  <c r="AK12" i="13" a="1"/>
  <c r="AK12" i="13" s="1"/>
  <c r="AL12" i="13" a="1"/>
  <c r="AL12" i="13" s="1"/>
  <c r="AM12" i="13" a="1"/>
  <c r="AM12" i="13" s="1"/>
  <c r="AN12" i="13" a="1"/>
  <c r="AN12" i="13" s="1"/>
  <c r="I13" i="13" a="1"/>
  <c r="I13" i="13" s="1"/>
  <c r="J13" i="13" a="1"/>
  <c r="J13" i="13" s="1"/>
  <c r="K13" i="13" a="1"/>
  <c r="K13" i="13" s="1"/>
  <c r="L13" i="13" a="1"/>
  <c r="L13" i="13" s="1"/>
  <c r="M13" i="13" a="1"/>
  <c r="M13" i="13" s="1"/>
  <c r="N13" i="13" a="1"/>
  <c r="N13" i="13" s="1"/>
  <c r="O13" i="13" a="1"/>
  <c r="O13" i="13" s="1"/>
  <c r="P13" i="13" a="1"/>
  <c r="P13" i="13" s="1"/>
  <c r="Q13" i="13" a="1"/>
  <c r="Q13" i="13" s="1"/>
  <c r="R13" i="13" a="1"/>
  <c r="R13" i="13" s="1"/>
  <c r="S13" i="13" a="1"/>
  <c r="S13" i="13" s="1"/>
  <c r="T13" i="13" a="1"/>
  <c r="T13" i="13" s="1"/>
  <c r="U13" i="13" a="1"/>
  <c r="U13" i="13" s="1"/>
  <c r="V13" i="13" a="1"/>
  <c r="V13" i="13" s="1"/>
  <c r="W13" i="13" a="1"/>
  <c r="W13" i="13" s="1"/>
  <c r="X13" i="13" a="1"/>
  <c r="X13" i="13" s="1"/>
  <c r="Y13" i="13" a="1"/>
  <c r="Y13" i="13" s="1"/>
  <c r="Z13" i="13" a="1"/>
  <c r="Z13" i="13" s="1"/>
  <c r="AA13" i="13" a="1"/>
  <c r="AA13" i="13" s="1"/>
  <c r="AB13" i="13" a="1"/>
  <c r="AB13" i="13" s="1"/>
  <c r="AC13" i="13" a="1"/>
  <c r="AC13" i="13" s="1"/>
  <c r="AD13" i="13" a="1"/>
  <c r="AD13" i="13" s="1"/>
  <c r="AE13" i="13" a="1"/>
  <c r="AE13" i="13" s="1"/>
  <c r="AF13" i="13" a="1"/>
  <c r="AF13" i="13" s="1"/>
  <c r="AG13" i="13" a="1"/>
  <c r="AG13" i="13" s="1"/>
  <c r="AH13" i="13" a="1"/>
  <c r="AH13" i="13" s="1"/>
  <c r="AI13" i="13" a="1"/>
  <c r="AI13" i="13" s="1"/>
  <c r="AJ13" i="13" a="1"/>
  <c r="AJ13" i="13" s="1"/>
  <c r="AK13" i="13" a="1"/>
  <c r="AK13" i="13" s="1"/>
  <c r="AL13" i="13" a="1"/>
  <c r="AL13" i="13" s="1"/>
  <c r="AM13" i="13" a="1"/>
  <c r="AM13" i="13" s="1"/>
  <c r="AN13" i="13" a="1"/>
  <c r="AN13" i="13" s="1"/>
  <c r="I14" i="13" a="1"/>
  <c r="I14" i="13" s="1"/>
  <c r="J14" i="13" a="1"/>
  <c r="J14" i="13" s="1"/>
  <c r="K14" i="13" a="1"/>
  <c r="K14" i="13" s="1"/>
  <c r="L14" i="13" a="1"/>
  <c r="L14" i="13" s="1"/>
  <c r="M14" i="13" a="1"/>
  <c r="M14" i="13" s="1"/>
  <c r="N14" i="13" a="1"/>
  <c r="N14" i="13" s="1"/>
  <c r="O14" i="13" a="1"/>
  <c r="O14" i="13" s="1"/>
  <c r="P14" i="13" a="1"/>
  <c r="P14" i="13" s="1"/>
  <c r="Q14" i="13" a="1"/>
  <c r="Q14" i="13" s="1"/>
  <c r="R14" i="13" a="1"/>
  <c r="R14" i="13" s="1"/>
  <c r="S14" i="13" a="1"/>
  <c r="S14" i="13" s="1"/>
  <c r="T14" i="13" a="1"/>
  <c r="T14" i="13" s="1"/>
  <c r="U14" i="13" a="1"/>
  <c r="U14" i="13" s="1"/>
  <c r="V14" i="13" a="1"/>
  <c r="V14" i="13" s="1"/>
  <c r="W14" i="13" a="1"/>
  <c r="W14" i="13" s="1"/>
  <c r="X14" i="13" a="1"/>
  <c r="X14" i="13" s="1"/>
  <c r="Y14" i="13" a="1"/>
  <c r="Y14" i="13" s="1"/>
  <c r="Z14" i="13" a="1"/>
  <c r="Z14" i="13" s="1"/>
  <c r="AA14" i="13" a="1"/>
  <c r="AA14" i="13" s="1"/>
  <c r="AB14" i="13" a="1"/>
  <c r="AB14" i="13" s="1"/>
  <c r="AC14" i="13" a="1"/>
  <c r="AC14" i="13" s="1"/>
  <c r="AD14" i="13" a="1"/>
  <c r="AD14" i="13" s="1"/>
  <c r="AE14" i="13" a="1"/>
  <c r="AE14" i="13" s="1"/>
  <c r="AF14" i="13" a="1"/>
  <c r="AF14" i="13" s="1"/>
  <c r="AG14" i="13" a="1"/>
  <c r="AG14" i="13" s="1"/>
  <c r="AH14" i="13" a="1"/>
  <c r="AH14" i="13" s="1"/>
  <c r="AI14" i="13" a="1"/>
  <c r="AI14" i="13" s="1"/>
  <c r="AJ14" i="13" a="1"/>
  <c r="AJ14" i="13" s="1"/>
  <c r="AK14" i="13" a="1"/>
  <c r="AK14" i="13" s="1"/>
  <c r="AL14" i="13" a="1"/>
  <c r="AL14" i="13" s="1"/>
  <c r="AM14" i="13" a="1"/>
  <c r="AM14" i="13" s="1"/>
  <c r="AN14" i="13" a="1"/>
  <c r="AN14" i="13" s="1"/>
  <c r="I15" i="13" a="1"/>
  <c r="I15" i="13" s="1"/>
  <c r="J15" i="13" a="1"/>
  <c r="J15" i="13" s="1"/>
  <c r="K15" i="13" a="1"/>
  <c r="K15" i="13" s="1"/>
  <c r="L15" i="13" a="1"/>
  <c r="L15" i="13" s="1"/>
  <c r="M15" i="13" a="1"/>
  <c r="M15" i="13" s="1"/>
  <c r="N15" i="13" a="1"/>
  <c r="N15" i="13" s="1"/>
  <c r="O15" i="13" a="1"/>
  <c r="O15" i="13" s="1"/>
  <c r="P15" i="13" a="1"/>
  <c r="P15" i="13" s="1"/>
  <c r="Q15" i="13" a="1"/>
  <c r="Q15" i="13" s="1"/>
  <c r="R15" i="13" a="1"/>
  <c r="R15" i="13" s="1"/>
  <c r="S15" i="13" a="1"/>
  <c r="S15" i="13" s="1"/>
  <c r="T15" i="13" a="1"/>
  <c r="T15" i="13" s="1"/>
  <c r="U15" i="13" a="1"/>
  <c r="U15" i="13" s="1"/>
  <c r="V15" i="13" a="1"/>
  <c r="V15" i="13" s="1"/>
  <c r="W15" i="13" a="1"/>
  <c r="W15" i="13" s="1"/>
  <c r="X15" i="13" a="1"/>
  <c r="X15" i="13" s="1"/>
  <c r="Y15" i="13" a="1"/>
  <c r="Y15" i="13" s="1"/>
  <c r="Z15" i="13" a="1"/>
  <c r="Z15" i="13" s="1"/>
  <c r="AA15" i="13" a="1"/>
  <c r="AA15" i="13" s="1"/>
  <c r="AB15" i="13" a="1"/>
  <c r="AB15" i="13" s="1"/>
  <c r="AC15" i="13" a="1"/>
  <c r="AC15" i="13" s="1"/>
  <c r="AD15" i="13" a="1"/>
  <c r="AD15" i="13" s="1"/>
  <c r="AE15" i="13" a="1"/>
  <c r="AE15" i="13" s="1"/>
  <c r="AF15" i="13" a="1"/>
  <c r="AF15" i="13" s="1"/>
  <c r="AG15" i="13" a="1"/>
  <c r="AG15" i="13" s="1"/>
  <c r="AH15" i="13" a="1"/>
  <c r="AH15" i="13" s="1"/>
  <c r="AI15" i="13" a="1"/>
  <c r="AI15" i="13" s="1"/>
  <c r="AJ15" i="13" a="1"/>
  <c r="AJ15" i="13" s="1"/>
  <c r="AK15" i="13" a="1"/>
  <c r="AK15" i="13" s="1"/>
  <c r="AL15" i="13" a="1"/>
  <c r="AL15" i="13" s="1"/>
  <c r="AM15" i="13" a="1"/>
  <c r="AM15" i="13" s="1"/>
  <c r="AN15" i="13" a="1"/>
  <c r="AN15" i="13" s="1"/>
  <c r="I16" i="13" a="1"/>
  <c r="I16" i="13" s="1"/>
  <c r="J16" i="13" a="1"/>
  <c r="J16" i="13" s="1"/>
  <c r="K16" i="13" a="1"/>
  <c r="K16" i="13" s="1"/>
  <c r="L16" i="13" a="1"/>
  <c r="L16" i="13" s="1"/>
  <c r="M16" i="13" a="1"/>
  <c r="M16" i="13" s="1"/>
  <c r="N16" i="13" a="1"/>
  <c r="N16" i="13" s="1"/>
  <c r="O16" i="13" a="1"/>
  <c r="O16" i="13" s="1"/>
  <c r="P16" i="13" a="1"/>
  <c r="P16" i="13" s="1"/>
  <c r="Q16" i="13" a="1"/>
  <c r="Q16" i="13" s="1"/>
  <c r="R16" i="13" a="1"/>
  <c r="R16" i="13" s="1"/>
  <c r="S16" i="13" a="1"/>
  <c r="S16" i="13" s="1"/>
  <c r="T16" i="13" a="1"/>
  <c r="T16" i="13" s="1"/>
  <c r="U16" i="13" a="1"/>
  <c r="U16" i="13" s="1"/>
  <c r="V16" i="13" a="1"/>
  <c r="V16" i="13" s="1"/>
  <c r="W16" i="13" a="1"/>
  <c r="W16" i="13" s="1"/>
  <c r="X16" i="13" a="1"/>
  <c r="X16" i="13" s="1"/>
  <c r="Y16" i="13" a="1"/>
  <c r="Y16" i="13" s="1"/>
  <c r="Z16" i="13" a="1"/>
  <c r="Z16" i="13" s="1"/>
  <c r="AA16" i="13" a="1"/>
  <c r="AA16" i="13" s="1"/>
  <c r="AB16" i="13" a="1"/>
  <c r="AB16" i="13" s="1"/>
  <c r="AC16" i="13" a="1"/>
  <c r="AC16" i="13" s="1"/>
  <c r="AD16" i="13" a="1"/>
  <c r="AD16" i="13" s="1"/>
  <c r="AE16" i="13" a="1"/>
  <c r="AE16" i="13" s="1"/>
  <c r="AF16" i="13" a="1"/>
  <c r="AF16" i="13" s="1"/>
  <c r="AG16" i="13" a="1"/>
  <c r="AG16" i="13" s="1"/>
  <c r="AH16" i="13" a="1"/>
  <c r="AH16" i="13" s="1"/>
  <c r="AI16" i="13" a="1"/>
  <c r="AI16" i="13" s="1"/>
  <c r="AJ16" i="13" a="1"/>
  <c r="AJ16" i="13" s="1"/>
  <c r="AK16" i="13" a="1"/>
  <c r="AK16" i="13" s="1"/>
  <c r="AL16" i="13" a="1"/>
  <c r="AL16" i="13" s="1"/>
  <c r="AM16" i="13" a="1"/>
  <c r="AM16" i="13" s="1"/>
  <c r="AN16" i="13" a="1"/>
  <c r="AN16" i="13" s="1"/>
  <c r="I17" i="13" a="1"/>
  <c r="I17" i="13" s="1"/>
  <c r="J17" i="13" a="1"/>
  <c r="J17" i="13" s="1"/>
  <c r="K17" i="13" a="1"/>
  <c r="K17" i="13" s="1"/>
  <c r="L17" i="13" a="1"/>
  <c r="L17" i="13" s="1"/>
  <c r="M17" i="13" a="1"/>
  <c r="M17" i="13" s="1"/>
  <c r="N17" i="13" a="1"/>
  <c r="N17" i="13" s="1"/>
  <c r="O17" i="13" a="1"/>
  <c r="O17" i="13" s="1"/>
  <c r="P17" i="13" a="1"/>
  <c r="P17" i="13" s="1"/>
  <c r="Q17" i="13" a="1"/>
  <c r="Q17" i="13" s="1"/>
  <c r="R17" i="13" a="1"/>
  <c r="R17" i="13" s="1"/>
  <c r="S17" i="13" a="1"/>
  <c r="S17" i="13" s="1"/>
  <c r="T17" i="13" a="1"/>
  <c r="T17" i="13" s="1"/>
  <c r="U17" i="13" a="1"/>
  <c r="U17" i="13" s="1"/>
  <c r="V17" i="13" a="1"/>
  <c r="V17" i="13" s="1"/>
  <c r="W17" i="13" a="1"/>
  <c r="W17" i="13" s="1"/>
  <c r="X17" i="13" a="1"/>
  <c r="X17" i="13" s="1"/>
  <c r="Y17" i="13" a="1"/>
  <c r="Y17" i="13" s="1"/>
  <c r="Z17" i="13" a="1"/>
  <c r="Z17" i="13" s="1"/>
  <c r="AA17" i="13" a="1"/>
  <c r="AA17" i="13" s="1"/>
  <c r="AB17" i="13" a="1"/>
  <c r="AB17" i="13" s="1"/>
  <c r="AC17" i="13" a="1"/>
  <c r="AC17" i="13" s="1"/>
  <c r="AD17" i="13" a="1"/>
  <c r="AD17" i="13" s="1"/>
  <c r="AE17" i="13" a="1"/>
  <c r="AE17" i="13" s="1"/>
  <c r="AF17" i="13" a="1"/>
  <c r="AF17" i="13" s="1"/>
  <c r="AG17" i="13" a="1"/>
  <c r="AG17" i="13" s="1"/>
  <c r="AH17" i="13" a="1"/>
  <c r="AH17" i="13" s="1"/>
  <c r="AI17" i="13" a="1"/>
  <c r="AI17" i="13" s="1"/>
  <c r="AJ17" i="13" a="1"/>
  <c r="AJ17" i="13" s="1"/>
  <c r="AK17" i="13" a="1"/>
  <c r="AK17" i="13" s="1"/>
  <c r="AL17" i="13" a="1"/>
  <c r="AL17" i="13" s="1"/>
  <c r="AM17" i="13" a="1"/>
  <c r="AM17" i="13" s="1"/>
  <c r="AN17" i="13" a="1"/>
  <c r="AN17" i="13" s="1"/>
  <c r="H4" i="13" a="1"/>
  <c r="H4" i="13" s="1"/>
  <c r="H5" i="13" a="1"/>
  <c r="H5" i="13" s="1"/>
  <c r="H6" i="13" a="1"/>
  <c r="H6" i="13" s="1"/>
  <c r="H7" i="13" a="1"/>
  <c r="H7" i="13" s="1"/>
  <c r="H8" i="13" a="1"/>
  <c r="H8" i="13" s="1"/>
  <c r="H9" i="13" a="1"/>
  <c r="H9" i="13" s="1"/>
  <c r="H10" i="13" a="1"/>
  <c r="H10" i="13" s="1"/>
  <c r="H11" i="13" a="1"/>
  <c r="H11" i="13" s="1"/>
  <c r="H12" i="13" a="1"/>
  <c r="H12" i="13" s="1"/>
  <c r="H13" i="13" a="1"/>
  <c r="H13" i="13" s="1"/>
  <c r="H14" i="13" a="1"/>
  <c r="H14" i="13" s="1"/>
  <c r="H15" i="13" a="1"/>
  <c r="H15" i="13" s="1"/>
  <c r="H16" i="13" a="1"/>
  <c r="H16" i="13" s="1"/>
  <c r="H17" i="13" a="1"/>
  <c r="H17" i="13" s="1"/>
  <c r="H3" i="13" a="1"/>
  <c r="H3" i="13" s="1"/>
  <c r="B38" i="13"/>
  <c r="B37" i="13"/>
  <c r="A38" i="13"/>
  <c r="A37" i="13"/>
  <c r="I33" i="14"/>
  <c r="B40" i="14"/>
  <c r="B39" i="14"/>
  <c r="O24" i="14"/>
  <c r="E40" i="16"/>
  <c r="B40" i="16"/>
  <c r="E39" i="16"/>
  <c r="B39" i="16"/>
  <c r="E38" i="16"/>
  <c r="B38" i="16"/>
  <c r="E37" i="16"/>
  <c r="B37" i="16"/>
  <c r="E36" i="16"/>
  <c r="B36" i="16"/>
  <c r="E35" i="16"/>
  <c r="B35" i="16"/>
  <c r="E34" i="16"/>
  <c r="B34" i="16"/>
  <c r="E33" i="16"/>
  <c r="B33" i="16"/>
  <c r="E32" i="16"/>
  <c r="B32" i="16"/>
  <c r="E31" i="16"/>
  <c r="B31" i="16"/>
  <c r="E30" i="16"/>
  <c r="B30" i="16"/>
  <c r="E29" i="16"/>
  <c r="B29" i="16"/>
  <c r="E28" i="16"/>
  <c r="B28" i="16"/>
  <c r="E27" i="16"/>
  <c r="B27" i="16"/>
  <c r="E26" i="16"/>
  <c r="B26" i="16"/>
  <c r="E25" i="16"/>
  <c r="B25" i="16"/>
  <c r="E24" i="16"/>
  <c r="B24" i="16"/>
  <c r="E23" i="16"/>
  <c r="B23" i="16"/>
  <c r="E22" i="16"/>
  <c r="B22" i="16"/>
  <c r="E21" i="16"/>
  <c r="B21" i="16"/>
  <c r="E20" i="16"/>
  <c r="B20" i="16"/>
  <c r="E19" i="16"/>
  <c r="B19" i="16"/>
  <c r="E18" i="16"/>
  <c r="B18" i="16"/>
  <c r="E17" i="16"/>
  <c r="B17" i="16"/>
  <c r="E16" i="16"/>
  <c r="B16" i="16"/>
  <c r="E15" i="16"/>
  <c r="B15" i="16"/>
  <c r="E14" i="16"/>
  <c r="B14" i="16"/>
  <c r="E13" i="16"/>
  <c r="B13" i="16"/>
  <c r="E12" i="16"/>
  <c r="B12" i="16"/>
  <c r="E11" i="16"/>
  <c r="B11" i="16"/>
  <c r="E10" i="16"/>
  <c r="B10" i="16"/>
  <c r="E9" i="16"/>
  <c r="B9" i="16"/>
  <c r="E8" i="16"/>
  <c r="F29" i="4"/>
  <c r="F6" i="4"/>
  <c r="C41" i="11"/>
  <c r="B41" i="11"/>
  <c r="U35" i="16" l="1"/>
  <c r="U21" i="16"/>
  <c r="U10" i="16"/>
  <c r="U33" i="16"/>
  <c r="U22" i="16"/>
  <c r="U11" i="16"/>
  <c r="U34" i="16"/>
  <c r="U17" i="16"/>
  <c r="U25" i="16"/>
  <c r="U8" i="16"/>
  <c r="U19" i="16"/>
  <c r="U39" i="16"/>
  <c r="U38" i="16"/>
  <c r="U18" i="16"/>
  <c r="U36" i="16"/>
  <c r="U26" i="16"/>
  <c r="U15" i="16"/>
  <c r="U37" i="16"/>
  <c r="U29" i="16"/>
  <c r="U14" i="16"/>
  <c r="U31" i="16"/>
  <c r="U24" i="16"/>
  <c r="U27" i="16"/>
  <c r="U40" i="16"/>
  <c r="U20" i="16"/>
  <c r="U12" i="16"/>
  <c r="U9" i="16"/>
  <c r="U16" i="16"/>
  <c r="U28" i="16"/>
  <c r="U23" i="16"/>
  <c r="U32" i="16"/>
  <c r="U30" i="16"/>
  <c r="U13" i="16"/>
  <c r="C29" i="16"/>
  <c r="D29" i="16" s="1"/>
  <c r="C23" i="16"/>
  <c r="D23" i="16" s="1"/>
  <c r="C35" i="16"/>
  <c r="D35" i="16" s="1"/>
  <c r="C13" i="16"/>
  <c r="D13" i="16" s="1"/>
  <c r="C19" i="16"/>
  <c r="D19" i="16" s="1"/>
  <c r="C30" i="16"/>
  <c r="D30" i="16" s="1"/>
  <c r="C36" i="16"/>
  <c r="D36" i="16" s="1"/>
  <c r="C18" i="16"/>
  <c r="D18" i="16" s="1"/>
  <c r="C8" i="16"/>
  <c r="D8" i="16" s="1"/>
  <c r="C24" i="16"/>
  <c r="D24" i="16" s="1"/>
  <c r="C14" i="16"/>
  <c r="D14" i="16" s="1"/>
  <c r="C25" i="16"/>
  <c r="D25" i="16" s="1"/>
  <c r="C37" i="16"/>
  <c r="D37" i="16" s="1"/>
  <c r="C31" i="16"/>
  <c r="D31" i="16" s="1"/>
  <c r="D15" i="16"/>
  <c r="C15" i="16"/>
  <c r="C20" i="16"/>
  <c r="D20" i="16" s="1"/>
  <c r="C9" i="16"/>
  <c r="D9" i="16" s="1"/>
  <c r="C26" i="16"/>
  <c r="D26" i="16" s="1"/>
  <c r="C32" i="16"/>
  <c r="D32" i="16" s="1"/>
  <c r="C38" i="16"/>
  <c r="D38" i="16" s="1"/>
  <c r="C10" i="16"/>
  <c r="D10" i="16" s="1"/>
  <c r="C16" i="16"/>
  <c r="D16" i="16" s="1"/>
  <c r="C21" i="16"/>
  <c r="D21" i="16" s="1"/>
  <c r="C11" i="16"/>
  <c r="D11" i="16" s="1"/>
  <c r="C27" i="16"/>
  <c r="D27" i="16" s="1"/>
  <c r="C33" i="16"/>
  <c r="D33" i="16" s="1"/>
  <c r="C39" i="16"/>
  <c r="D39" i="16" s="1"/>
  <c r="C22" i="16"/>
  <c r="D22" i="16" s="1"/>
  <c r="C12" i="16"/>
  <c r="D12" i="16" s="1"/>
  <c r="C17" i="16"/>
  <c r="D17" i="16" s="1"/>
  <c r="C28" i="16"/>
  <c r="D28" i="16" s="1"/>
  <c r="C34" i="16"/>
  <c r="D34" i="16" s="1"/>
  <c r="C40" i="16"/>
  <c r="D40" i="16" s="1"/>
  <c r="M24" i="14"/>
  <c r="N24" i="14" s="1"/>
  <c r="S18" i="13"/>
  <c r="O18" i="13"/>
  <c r="AK18" i="13"/>
  <c r="AM18" i="13"/>
  <c r="AC18" i="13"/>
  <c r="AA18" i="13"/>
  <c r="T18" i="13"/>
  <c r="U18" i="13"/>
  <c r="AG18" i="13"/>
  <c r="M18" i="13"/>
  <c r="Y18" i="13"/>
  <c r="AF18" i="13"/>
  <c r="I18" i="13"/>
  <c r="AE18" i="13"/>
  <c r="AL18" i="13"/>
  <c r="AB18" i="13"/>
  <c r="R18" i="13"/>
  <c r="Q18" i="13"/>
  <c r="Z18" i="13"/>
  <c r="P18" i="13"/>
  <c r="AJ18" i="13"/>
  <c r="AI18" i="13"/>
  <c r="N18" i="13"/>
  <c r="AH18" i="13"/>
  <c r="X18" i="13"/>
  <c r="W18" i="13"/>
  <c r="V18" i="13"/>
  <c r="L18" i="13"/>
  <c r="K18" i="13"/>
  <c r="J18" i="13"/>
  <c r="AN18" i="13"/>
  <c r="AD18" i="13"/>
  <c r="H18" i="13"/>
  <c r="P24" i="14" l="1"/>
  <c r="M29" i="14"/>
  <c r="E7" i="13"/>
  <c r="E6" i="13"/>
  <c r="E5" i="13"/>
  <c r="P29" i="14" l="1"/>
  <c r="I29" i="14" s="1"/>
  <c r="E9" i="13"/>
  <c r="E10" i="13" s="1"/>
  <c r="E13" i="13" s="1"/>
  <c r="E8" i="13"/>
  <c r="E12" i="13" l="1"/>
  <c r="G6" i="4" l="1"/>
  <c r="I23" i="13" l="1" a="1"/>
  <c r="I23" i="13" s="1"/>
  <c r="J23" i="13" a="1"/>
  <c r="J23" i="13" s="1"/>
  <c r="K23" i="13" a="1"/>
  <c r="K23" i="13" s="1"/>
  <c r="L23" i="13" a="1"/>
  <c r="L23" i="13" s="1"/>
  <c r="M23" i="13" a="1"/>
  <c r="M23" i="13" s="1"/>
  <c r="N23" i="13" a="1"/>
  <c r="N23" i="13" s="1"/>
  <c r="O23" i="13" a="1"/>
  <c r="O23" i="13" s="1"/>
  <c r="P23" i="13" a="1"/>
  <c r="P23" i="13" s="1"/>
  <c r="Q23" i="13" a="1"/>
  <c r="Q23" i="13" s="1"/>
  <c r="R23" i="13" a="1"/>
  <c r="R23" i="13" s="1"/>
  <c r="S23" i="13" a="1"/>
  <c r="S23" i="13" s="1"/>
  <c r="T23" i="13" a="1"/>
  <c r="T23" i="13" s="1"/>
  <c r="U23" i="13" a="1"/>
  <c r="U23" i="13" s="1"/>
  <c r="V23" i="13" a="1"/>
  <c r="V23" i="13" s="1"/>
  <c r="W23" i="13" a="1"/>
  <c r="W23" i="13" s="1"/>
  <c r="X23" i="13" a="1"/>
  <c r="X23" i="13" s="1"/>
  <c r="Y23" i="13" a="1"/>
  <c r="Y23" i="13" s="1"/>
  <c r="Z23" i="13" a="1"/>
  <c r="Z23" i="13" s="1"/>
  <c r="AA23" i="13" a="1"/>
  <c r="AA23" i="13" s="1"/>
  <c r="AB23" i="13" a="1"/>
  <c r="AB23" i="13" s="1"/>
  <c r="AC23" i="13" a="1"/>
  <c r="AC23" i="13" s="1"/>
  <c r="AD23" i="13" a="1"/>
  <c r="AD23" i="13" s="1"/>
  <c r="AE23" i="13" a="1"/>
  <c r="AE23" i="13" s="1"/>
  <c r="AF23" i="13" a="1"/>
  <c r="AF23" i="13" s="1"/>
  <c r="AG23" i="13" a="1"/>
  <c r="AG23" i="13" s="1"/>
  <c r="AH23" i="13" a="1"/>
  <c r="AH23" i="13" s="1"/>
  <c r="AI23" i="13" a="1"/>
  <c r="AI23" i="13" s="1"/>
  <c r="AJ23" i="13" a="1"/>
  <c r="AJ23" i="13" s="1"/>
  <c r="AK23" i="13" a="1"/>
  <c r="AK23" i="13" s="1"/>
  <c r="AL23" i="13" a="1"/>
  <c r="AL23" i="13" s="1"/>
  <c r="AM23" i="13" a="1"/>
  <c r="AM23" i="13" s="1"/>
  <c r="AN23" i="13" a="1"/>
  <c r="AN23" i="13" s="1"/>
  <c r="I24" i="13" a="1"/>
  <c r="I24" i="13" s="1"/>
  <c r="J24" i="13" a="1"/>
  <c r="J24" i="13" s="1"/>
  <c r="K24" i="13" a="1"/>
  <c r="K24" i="13" s="1"/>
  <c r="L24" i="13" a="1"/>
  <c r="L24" i="13" s="1"/>
  <c r="M24" i="13" a="1"/>
  <c r="M24" i="13" s="1"/>
  <c r="N24" i="13" a="1"/>
  <c r="N24" i="13" s="1"/>
  <c r="O24" i="13" a="1"/>
  <c r="O24" i="13" s="1"/>
  <c r="P24" i="13" a="1"/>
  <c r="P24" i="13" s="1"/>
  <c r="Q24" i="13" a="1"/>
  <c r="Q24" i="13" s="1"/>
  <c r="R24" i="13" a="1"/>
  <c r="R24" i="13" s="1"/>
  <c r="S24" i="13" a="1"/>
  <c r="S24" i="13" s="1"/>
  <c r="T24" i="13" a="1"/>
  <c r="T24" i="13" s="1"/>
  <c r="U24" i="13" a="1"/>
  <c r="U24" i="13" s="1"/>
  <c r="V24" i="13" a="1"/>
  <c r="V24" i="13" s="1"/>
  <c r="W24" i="13" a="1"/>
  <c r="W24" i="13" s="1"/>
  <c r="X24" i="13" a="1"/>
  <c r="X24" i="13" s="1"/>
  <c r="Y24" i="13" a="1"/>
  <c r="Y24" i="13" s="1"/>
  <c r="Z24" i="13" a="1"/>
  <c r="Z24" i="13" s="1"/>
  <c r="AA24" i="13" a="1"/>
  <c r="AA24" i="13" s="1"/>
  <c r="AB24" i="13" a="1"/>
  <c r="AB24" i="13" s="1"/>
  <c r="AC24" i="13" a="1"/>
  <c r="AC24" i="13" s="1"/>
  <c r="AD24" i="13" a="1"/>
  <c r="AD24" i="13" s="1"/>
  <c r="AE24" i="13" a="1"/>
  <c r="AE24" i="13" s="1"/>
  <c r="AF24" i="13" a="1"/>
  <c r="AF24" i="13" s="1"/>
  <c r="AG24" i="13" a="1"/>
  <c r="AG24" i="13" s="1"/>
  <c r="AH24" i="13" a="1"/>
  <c r="AH24" i="13" s="1"/>
  <c r="AI24" i="13" a="1"/>
  <c r="AI24" i="13" s="1"/>
  <c r="AJ24" i="13" a="1"/>
  <c r="AJ24" i="13" s="1"/>
  <c r="AK24" i="13" a="1"/>
  <c r="AK24" i="13" s="1"/>
  <c r="AL24" i="13" a="1"/>
  <c r="AL24" i="13" s="1"/>
  <c r="AM24" i="13" a="1"/>
  <c r="AM24" i="13" s="1"/>
  <c r="AN24" i="13" a="1"/>
  <c r="AN24" i="13" s="1"/>
  <c r="I25" i="13" a="1"/>
  <c r="I25" i="13" s="1"/>
  <c r="J25" i="13" a="1"/>
  <c r="J25" i="13" s="1"/>
  <c r="K25" i="13" a="1"/>
  <c r="K25" i="13" s="1"/>
  <c r="L25" i="13" a="1"/>
  <c r="L25" i="13" s="1"/>
  <c r="M25" i="13" a="1"/>
  <c r="M25" i="13" s="1"/>
  <c r="N25" i="13" a="1"/>
  <c r="N25" i="13" s="1"/>
  <c r="O25" i="13" a="1"/>
  <c r="O25" i="13" s="1"/>
  <c r="P25" i="13" a="1"/>
  <c r="P25" i="13" s="1"/>
  <c r="Q25" i="13" a="1"/>
  <c r="Q25" i="13" s="1"/>
  <c r="R25" i="13" a="1"/>
  <c r="R25" i="13" s="1"/>
  <c r="S25" i="13" a="1"/>
  <c r="S25" i="13" s="1"/>
  <c r="T25" i="13" a="1"/>
  <c r="T25" i="13" s="1"/>
  <c r="U25" i="13" a="1"/>
  <c r="U25" i="13" s="1"/>
  <c r="V25" i="13" a="1"/>
  <c r="V25" i="13" s="1"/>
  <c r="W25" i="13" a="1"/>
  <c r="W25" i="13" s="1"/>
  <c r="X25" i="13" a="1"/>
  <c r="X25" i="13" s="1"/>
  <c r="Y25" i="13" a="1"/>
  <c r="Y25" i="13" s="1"/>
  <c r="Z25" i="13" a="1"/>
  <c r="Z25" i="13" s="1"/>
  <c r="AA25" i="13" a="1"/>
  <c r="AA25" i="13" s="1"/>
  <c r="AB25" i="13" a="1"/>
  <c r="AB25" i="13" s="1"/>
  <c r="AC25" i="13" a="1"/>
  <c r="AC25" i="13" s="1"/>
  <c r="AD25" i="13" a="1"/>
  <c r="AD25" i="13" s="1"/>
  <c r="AE25" i="13" a="1"/>
  <c r="AE25" i="13" s="1"/>
  <c r="AF25" i="13" a="1"/>
  <c r="AF25" i="13" s="1"/>
  <c r="AG25" i="13" a="1"/>
  <c r="AG25" i="13" s="1"/>
  <c r="AH25" i="13" a="1"/>
  <c r="AH25" i="13" s="1"/>
  <c r="AI25" i="13" a="1"/>
  <c r="AI25" i="13" s="1"/>
  <c r="AJ25" i="13" a="1"/>
  <c r="AJ25" i="13" s="1"/>
  <c r="AK25" i="13" a="1"/>
  <c r="AK25" i="13" s="1"/>
  <c r="AL25" i="13" a="1"/>
  <c r="AL25" i="13" s="1"/>
  <c r="AM25" i="13" a="1"/>
  <c r="AM25" i="13" s="1"/>
  <c r="AN25" i="13" a="1"/>
  <c r="AN25" i="13" s="1"/>
  <c r="I26" i="13" a="1"/>
  <c r="I26" i="13" s="1"/>
  <c r="J26" i="13" a="1"/>
  <c r="J26" i="13" s="1"/>
  <c r="K26" i="13" a="1"/>
  <c r="K26" i="13" s="1"/>
  <c r="L26" i="13" a="1"/>
  <c r="L26" i="13" s="1"/>
  <c r="M26" i="13" a="1"/>
  <c r="M26" i="13" s="1"/>
  <c r="N26" i="13" a="1"/>
  <c r="N26" i="13" s="1"/>
  <c r="O26" i="13" a="1"/>
  <c r="O26" i="13" s="1"/>
  <c r="P26" i="13" a="1"/>
  <c r="P26" i="13" s="1"/>
  <c r="Q26" i="13" a="1"/>
  <c r="Q26" i="13" s="1"/>
  <c r="R26" i="13" a="1"/>
  <c r="R26" i="13" s="1"/>
  <c r="S26" i="13" a="1"/>
  <c r="S26" i="13" s="1"/>
  <c r="T26" i="13" a="1"/>
  <c r="T26" i="13" s="1"/>
  <c r="U26" i="13" a="1"/>
  <c r="U26" i="13" s="1"/>
  <c r="V26" i="13" a="1"/>
  <c r="V26" i="13" s="1"/>
  <c r="W26" i="13" a="1"/>
  <c r="W26" i="13" s="1"/>
  <c r="X26" i="13" a="1"/>
  <c r="X26" i="13" s="1"/>
  <c r="Y26" i="13" a="1"/>
  <c r="Y26" i="13" s="1"/>
  <c r="Z26" i="13" a="1"/>
  <c r="Z26" i="13" s="1"/>
  <c r="AA26" i="13" a="1"/>
  <c r="AA26" i="13" s="1"/>
  <c r="AB26" i="13" a="1"/>
  <c r="AB26" i="13" s="1"/>
  <c r="AC26" i="13" a="1"/>
  <c r="AC26" i="13" s="1"/>
  <c r="AD26" i="13" a="1"/>
  <c r="AD26" i="13" s="1"/>
  <c r="AE26" i="13" a="1"/>
  <c r="AE26" i="13" s="1"/>
  <c r="AF26" i="13" a="1"/>
  <c r="AF26" i="13" s="1"/>
  <c r="AG26" i="13" a="1"/>
  <c r="AG26" i="13" s="1"/>
  <c r="AH26" i="13" a="1"/>
  <c r="AH26" i="13" s="1"/>
  <c r="AI26" i="13" a="1"/>
  <c r="AI26" i="13" s="1"/>
  <c r="AJ26" i="13" a="1"/>
  <c r="AJ26" i="13" s="1"/>
  <c r="AK26" i="13" a="1"/>
  <c r="AK26" i="13" s="1"/>
  <c r="AL26" i="13" a="1"/>
  <c r="AL26" i="13" s="1"/>
  <c r="AM26" i="13" a="1"/>
  <c r="AM26" i="13" s="1"/>
  <c r="AN26" i="13" a="1"/>
  <c r="AN26" i="13" s="1"/>
  <c r="I27" i="13" a="1"/>
  <c r="I27" i="13" s="1"/>
  <c r="J27" i="13" a="1"/>
  <c r="J27" i="13" s="1"/>
  <c r="K27" i="13" a="1"/>
  <c r="K27" i="13" s="1"/>
  <c r="L27" i="13" a="1"/>
  <c r="L27" i="13" s="1"/>
  <c r="M27" i="13" a="1"/>
  <c r="M27" i="13" s="1"/>
  <c r="N27" i="13" a="1"/>
  <c r="N27" i="13" s="1"/>
  <c r="O27" i="13" a="1"/>
  <c r="O27" i="13" s="1"/>
  <c r="P27" i="13" a="1"/>
  <c r="P27" i="13" s="1"/>
  <c r="Q27" i="13" a="1"/>
  <c r="Q27" i="13" s="1"/>
  <c r="R27" i="13" a="1"/>
  <c r="R27" i="13" s="1"/>
  <c r="S27" i="13" a="1"/>
  <c r="S27" i="13" s="1"/>
  <c r="T27" i="13" a="1"/>
  <c r="T27" i="13" s="1"/>
  <c r="U27" i="13" a="1"/>
  <c r="U27" i="13" s="1"/>
  <c r="V27" i="13" a="1"/>
  <c r="V27" i="13" s="1"/>
  <c r="W27" i="13" a="1"/>
  <c r="W27" i="13" s="1"/>
  <c r="X27" i="13" a="1"/>
  <c r="X27" i="13" s="1"/>
  <c r="Y27" i="13" a="1"/>
  <c r="Y27" i="13" s="1"/>
  <c r="Z27" i="13" a="1"/>
  <c r="Z27" i="13" s="1"/>
  <c r="AA27" i="13" a="1"/>
  <c r="AA27" i="13" s="1"/>
  <c r="AB27" i="13" a="1"/>
  <c r="AB27" i="13" s="1"/>
  <c r="AC27" i="13" a="1"/>
  <c r="AC27" i="13" s="1"/>
  <c r="AD27" i="13" a="1"/>
  <c r="AD27" i="13" s="1"/>
  <c r="AE27" i="13" a="1"/>
  <c r="AE27" i="13" s="1"/>
  <c r="AF27" i="13" a="1"/>
  <c r="AF27" i="13" s="1"/>
  <c r="AG27" i="13" a="1"/>
  <c r="AG27" i="13" s="1"/>
  <c r="AH27" i="13" a="1"/>
  <c r="AH27" i="13" s="1"/>
  <c r="AI27" i="13" a="1"/>
  <c r="AI27" i="13" s="1"/>
  <c r="AJ27" i="13" a="1"/>
  <c r="AJ27" i="13" s="1"/>
  <c r="AK27" i="13" a="1"/>
  <c r="AK27" i="13" s="1"/>
  <c r="AL27" i="13" a="1"/>
  <c r="AL27" i="13" s="1"/>
  <c r="AM27" i="13" a="1"/>
  <c r="AM27" i="13" s="1"/>
  <c r="AN27" i="13" a="1"/>
  <c r="AN27" i="13" s="1"/>
  <c r="I28" i="13" a="1"/>
  <c r="I28" i="13" s="1"/>
  <c r="J28" i="13" a="1"/>
  <c r="J28" i="13" s="1"/>
  <c r="K28" i="13" a="1"/>
  <c r="K28" i="13" s="1"/>
  <c r="L28" i="13" a="1"/>
  <c r="L28" i="13" s="1"/>
  <c r="M28" i="13" a="1"/>
  <c r="M28" i="13" s="1"/>
  <c r="N28" i="13" a="1"/>
  <c r="N28" i="13" s="1"/>
  <c r="O28" i="13" a="1"/>
  <c r="O28" i="13" s="1"/>
  <c r="P28" i="13" a="1"/>
  <c r="P28" i="13" s="1"/>
  <c r="Q28" i="13" a="1"/>
  <c r="Q28" i="13" s="1"/>
  <c r="R28" i="13" a="1"/>
  <c r="R28" i="13" s="1"/>
  <c r="S28" i="13" a="1"/>
  <c r="S28" i="13" s="1"/>
  <c r="T28" i="13" a="1"/>
  <c r="T28" i="13" s="1"/>
  <c r="U28" i="13" a="1"/>
  <c r="U28" i="13" s="1"/>
  <c r="V28" i="13" a="1"/>
  <c r="V28" i="13" s="1"/>
  <c r="W28" i="13" a="1"/>
  <c r="W28" i="13" s="1"/>
  <c r="X28" i="13" a="1"/>
  <c r="X28" i="13" s="1"/>
  <c r="Y28" i="13" a="1"/>
  <c r="Y28" i="13" s="1"/>
  <c r="Z28" i="13" a="1"/>
  <c r="Z28" i="13" s="1"/>
  <c r="AA28" i="13" a="1"/>
  <c r="AA28" i="13" s="1"/>
  <c r="AB28" i="13" a="1"/>
  <c r="AB28" i="13" s="1"/>
  <c r="AC28" i="13" a="1"/>
  <c r="AC28" i="13" s="1"/>
  <c r="AD28" i="13" a="1"/>
  <c r="AD28" i="13" s="1"/>
  <c r="AE28" i="13" a="1"/>
  <c r="AE28" i="13" s="1"/>
  <c r="AF28" i="13" a="1"/>
  <c r="AF28" i="13" s="1"/>
  <c r="AG28" i="13" a="1"/>
  <c r="AG28" i="13" s="1"/>
  <c r="AH28" i="13" a="1"/>
  <c r="AH28" i="13" s="1"/>
  <c r="AI28" i="13" a="1"/>
  <c r="AI28" i="13" s="1"/>
  <c r="AJ28" i="13" a="1"/>
  <c r="AJ28" i="13" s="1"/>
  <c r="AK28" i="13" a="1"/>
  <c r="AK28" i="13" s="1"/>
  <c r="AL28" i="13" a="1"/>
  <c r="AL28" i="13" s="1"/>
  <c r="AM28" i="13" a="1"/>
  <c r="AM28" i="13" s="1"/>
  <c r="AN28" i="13" a="1"/>
  <c r="AN28" i="13" s="1"/>
  <c r="I29" i="13" a="1"/>
  <c r="I29" i="13" s="1"/>
  <c r="J29" i="13" a="1"/>
  <c r="J29" i="13" s="1"/>
  <c r="K29" i="13" a="1"/>
  <c r="K29" i="13" s="1"/>
  <c r="L29" i="13" a="1"/>
  <c r="L29" i="13" s="1"/>
  <c r="M29" i="13" a="1"/>
  <c r="M29" i="13" s="1"/>
  <c r="N29" i="13" a="1"/>
  <c r="N29" i="13" s="1"/>
  <c r="O29" i="13" a="1"/>
  <c r="O29" i="13" s="1"/>
  <c r="P29" i="13" a="1"/>
  <c r="P29" i="13" s="1"/>
  <c r="Q29" i="13" a="1"/>
  <c r="Q29" i="13" s="1"/>
  <c r="R29" i="13" a="1"/>
  <c r="R29" i="13" s="1"/>
  <c r="S29" i="13" a="1"/>
  <c r="S29" i="13" s="1"/>
  <c r="T29" i="13" a="1"/>
  <c r="T29" i="13" s="1"/>
  <c r="U29" i="13" a="1"/>
  <c r="U29" i="13" s="1"/>
  <c r="V29" i="13" a="1"/>
  <c r="V29" i="13" s="1"/>
  <c r="W29" i="13" a="1"/>
  <c r="W29" i="13" s="1"/>
  <c r="X29" i="13" a="1"/>
  <c r="X29" i="13" s="1"/>
  <c r="Y29" i="13" a="1"/>
  <c r="Y29" i="13" s="1"/>
  <c r="Z29" i="13" a="1"/>
  <c r="Z29" i="13" s="1"/>
  <c r="AA29" i="13" a="1"/>
  <c r="AA29" i="13" s="1"/>
  <c r="AB29" i="13" a="1"/>
  <c r="AB29" i="13" s="1"/>
  <c r="AC29" i="13" a="1"/>
  <c r="AC29" i="13" s="1"/>
  <c r="AD29" i="13" a="1"/>
  <c r="AD29" i="13" s="1"/>
  <c r="AE29" i="13" a="1"/>
  <c r="AE29" i="13" s="1"/>
  <c r="AF29" i="13" a="1"/>
  <c r="AF29" i="13" s="1"/>
  <c r="AG29" i="13" a="1"/>
  <c r="AG29" i="13" s="1"/>
  <c r="AH29" i="13" a="1"/>
  <c r="AH29" i="13" s="1"/>
  <c r="AI29" i="13" a="1"/>
  <c r="AI29" i="13" s="1"/>
  <c r="AJ29" i="13" a="1"/>
  <c r="AJ29" i="13" s="1"/>
  <c r="AK29" i="13" a="1"/>
  <c r="AK29" i="13" s="1"/>
  <c r="AL29" i="13" a="1"/>
  <c r="AL29" i="13" s="1"/>
  <c r="AM29" i="13" a="1"/>
  <c r="AM29" i="13" s="1"/>
  <c r="AN29" i="13" a="1"/>
  <c r="AN29" i="13" s="1"/>
  <c r="I30" i="13" a="1"/>
  <c r="I30" i="13" s="1"/>
  <c r="J30" i="13" a="1"/>
  <c r="J30" i="13" s="1"/>
  <c r="K30" i="13" a="1"/>
  <c r="K30" i="13" s="1"/>
  <c r="L30" i="13" a="1"/>
  <c r="L30" i="13" s="1"/>
  <c r="M30" i="13" a="1"/>
  <c r="M30" i="13" s="1"/>
  <c r="N30" i="13" a="1"/>
  <c r="N30" i="13" s="1"/>
  <c r="O30" i="13" a="1"/>
  <c r="O30" i="13" s="1"/>
  <c r="P30" i="13" a="1"/>
  <c r="P30" i="13" s="1"/>
  <c r="Q30" i="13" a="1"/>
  <c r="Q30" i="13" s="1"/>
  <c r="R30" i="13" a="1"/>
  <c r="R30" i="13" s="1"/>
  <c r="S30" i="13" a="1"/>
  <c r="S30" i="13" s="1"/>
  <c r="T30" i="13" a="1"/>
  <c r="T30" i="13" s="1"/>
  <c r="U30" i="13" a="1"/>
  <c r="U30" i="13" s="1"/>
  <c r="V30" i="13" a="1"/>
  <c r="V30" i="13" s="1"/>
  <c r="W30" i="13" a="1"/>
  <c r="W30" i="13" s="1"/>
  <c r="X30" i="13" a="1"/>
  <c r="X30" i="13" s="1"/>
  <c r="Y30" i="13" a="1"/>
  <c r="Y30" i="13" s="1"/>
  <c r="Z30" i="13" a="1"/>
  <c r="Z30" i="13" s="1"/>
  <c r="AA30" i="13" a="1"/>
  <c r="AA30" i="13" s="1"/>
  <c r="AB30" i="13" a="1"/>
  <c r="AB30" i="13" s="1"/>
  <c r="AC30" i="13" a="1"/>
  <c r="AC30" i="13" s="1"/>
  <c r="AD30" i="13" a="1"/>
  <c r="AD30" i="13" s="1"/>
  <c r="AE30" i="13" a="1"/>
  <c r="AE30" i="13" s="1"/>
  <c r="AF30" i="13" a="1"/>
  <c r="AF30" i="13" s="1"/>
  <c r="AG30" i="13" a="1"/>
  <c r="AG30" i="13" s="1"/>
  <c r="AH30" i="13" a="1"/>
  <c r="AH30" i="13" s="1"/>
  <c r="AI30" i="13" a="1"/>
  <c r="AI30" i="13" s="1"/>
  <c r="AJ30" i="13" a="1"/>
  <c r="AJ30" i="13" s="1"/>
  <c r="AK30" i="13" a="1"/>
  <c r="AK30" i="13" s="1"/>
  <c r="AL30" i="13" a="1"/>
  <c r="AL30" i="13" s="1"/>
  <c r="AM30" i="13" a="1"/>
  <c r="AM30" i="13" s="1"/>
  <c r="AN30" i="13" a="1"/>
  <c r="AN30" i="13" s="1"/>
  <c r="I31" i="13" a="1"/>
  <c r="I31" i="13" s="1"/>
  <c r="J31" i="13" a="1"/>
  <c r="J31" i="13" s="1"/>
  <c r="K31" i="13" a="1"/>
  <c r="K31" i="13" s="1"/>
  <c r="L31" i="13" a="1"/>
  <c r="L31" i="13" s="1"/>
  <c r="M31" i="13" a="1"/>
  <c r="M31" i="13" s="1"/>
  <c r="N31" i="13" a="1"/>
  <c r="N31" i="13" s="1"/>
  <c r="O31" i="13" a="1"/>
  <c r="O31" i="13" s="1"/>
  <c r="P31" i="13" a="1"/>
  <c r="P31" i="13" s="1"/>
  <c r="Q31" i="13" a="1"/>
  <c r="Q31" i="13" s="1"/>
  <c r="R31" i="13" a="1"/>
  <c r="R31" i="13" s="1"/>
  <c r="S31" i="13" a="1"/>
  <c r="S31" i="13" s="1"/>
  <c r="T31" i="13" a="1"/>
  <c r="T31" i="13" s="1"/>
  <c r="U31" i="13" a="1"/>
  <c r="U31" i="13" s="1"/>
  <c r="V31" i="13" a="1"/>
  <c r="V31" i="13" s="1"/>
  <c r="W31" i="13" a="1"/>
  <c r="W31" i="13" s="1"/>
  <c r="X31" i="13" a="1"/>
  <c r="X31" i="13" s="1"/>
  <c r="Y31" i="13" a="1"/>
  <c r="Y31" i="13" s="1"/>
  <c r="Z31" i="13" a="1"/>
  <c r="Z31" i="13" s="1"/>
  <c r="AA31" i="13" a="1"/>
  <c r="AA31" i="13" s="1"/>
  <c r="AB31" i="13" a="1"/>
  <c r="AB31" i="13" s="1"/>
  <c r="AC31" i="13" a="1"/>
  <c r="AC31" i="13" s="1"/>
  <c r="AD31" i="13" a="1"/>
  <c r="AD31" i="13" s="1"/>
  <c r="AE31" i="13" a="1"/>
  <c r="AE31" i="13" s="1"/>
  <c r="AF31" i="13" a="1"/>
  <c r="AF31" i="13" s="1"/>
  <c r="AG31" i="13" a="1"/>
  <c r="AG31" i="13" s="1"/>
  <c r="AH31" i="13" a="1"/>
  <c r="AH31" i="13" s="1"/>
  <c r="AI31" i="13" a="1"/>
  <c r="AI31" i="13" s="1"/>
  <c r="AJ31" i="13" a="1"/>
  <c r="AJ31" i="13" s="1"/>
  <c r="AK31" i="13" a="1"/>
  <c r="AK31" i="13" s="1"/>
  <c r="AL31" i="13" a="1"/>
  <c r="AL31" i="13" s="1"/>
  <c r="AM31" i="13" a="1"/>
  <c r="AM31" i="13" s="1"/>
  <c r="AN31" i="13" a="1"/>
  <c r="AN31" i="13" s="1"/>
  <c r="I32" i="13" a="1"/>
  <c r="I32" i="13" s="1"/>
  <c r="J32" i="13" a="1"/>
  <c r="J32" i="13" s="1"/>
  <c r="K32" i="13" a="1"/>
  <c r="K32" i="13" s="1"/>
  <c r="L32" i="13" a="1"/>
  <c r="L32" i="13" s="1"/>
  <c r="M32" i="13" a="1"/>
  <c r="M32" i="13" s="1"/>
  <c r="N32" i="13" a="1"/>
  <c r="N32" i="13" s="1"/>
  <c r="O32" i="13" a="1"/>
  <c r="O32" i="13" s="1"/>
  <c r="P32" i="13" a="1"/>
  <c r="P32" i="13" s="1"/>
  <c r="Q32" i="13" a="1"/>
  <c r="Q32" i="13" s="1"/>
  <c r="R32" i="13" a="1"/>
  <c r="R32" i="13" s="1"/>
  <c r="S32" i="13" a="1"/>
  <c r="S32" i="13" s="1"/>
  <c r="T32" i="13" a="1"/>
  <c r="T32" i="13" s="1"/>
  <c r="U32" i="13" a="1"/>
  <c r="U32" i="13" s="1"/>
  <c r="V32" i="13" a="1"/>
  <c r="V32" i="13" s="1"/>
  <c r="W32" i="13" a="1"/>
  <c r="W32" i="13" s="1"/>
  <c r="X32" i="13" a="1"/>
  <c r="X32" i="13" s="1"/>
  <c r="Y32" i="13" a="1"/>
  <c r="Y32" i="13" s="1"/>
  <c r="Z32" i="13" a="1"/>
  <c r="Z32" i="13" s="1"/>
  <c r="AA32" i="13" a="1"/>
  <c r="AA32" i="13" s="1"/>
  <c r="AB32" i="13" a="1"/>
  <c r="AB32" i="13" s="1"/>
  <c r="AC32" i="13" a="1"/>
  <c r="AC32" i="13" s="1"/>
  <c r="AD32" i="13" a="1"/>
  <c r="AD32" i="13" s="1"/>
  <c r="AE32" i="13" a="1"/>
  <c r="AE32" i="13" s="1"/>
  <c r="AF32" i="13" a="1"/>
  <c r="AF32" i="13" s="1"/>
  <c r="AG32" i="13" a="1"/>
  <c r="AG32" i="13" s="1"/>
  <c r="AH32" i="13" a="1"/>
  <c r="AH32" i="13" s="1"/>
  <c r="AI32" i="13" a="1"/>
  <c r="AI32" i="13" s="1"/>
  <c r="AJ32" i="13" a="1"/>
  <c r="AJ32" i="13" s="1"/>
  <c r="AK32" i="13" a="1"/>
  <c r="AK32" i="13" s="1"/>
  <c r="AL32" i="13" a="1"/>
  <c r="AL32" i="13" s="1"/>
  <c r="AM32" i="13" a="1"/>
  <c r="AM32" i="13" s="1"/>
  <c r="AN32" i="13" a="1"/>
  <c r="AN32" i="13" s="1"/>
  <c r="I33" i="13" a="1"/>
  <c r="I33" i="13" s="1"/>
  <c r="J33" i="13" a="1"/>
  <c r="J33" i="13" s="1"/>
  <c r="K33" i="13" a="1"/>
  <c r="K33" i="13" s="1"/>
  <c r="L33" i="13" a="1"/>
  <c r="L33" i="13" s="1"/>
  <c r="M33" i="13" a="1"/>
  <c r="M33" i="13" s="1"/>
  <c r="N33" i="13" a="1"/>
  <c r="N33" i="13" s="1"/>
  <c r="O33" i="13" a="1"/>
  <c r="O33" i="13" s="1"/>
  <c r="P33" i="13" a="1"/>
  <c r="P33" i="13" s="1"/>
  <c r="Q33" i="13" a="1"/>
  <c r="Q33" i="13" s="1"/>
  <c r="R33" i="13" a="1"/>
  <c r="R33" i="13" s="1"/>
  <c r="S33" i="13" a="1"/>
  <c r="S33" i="13" s="1"/>
  <c r="T33" i="13" a="1"/>
  <c r="T33" i="13" s="1"/>
  <c r="U33" i="13" a="1"/>
  <c r="U33" i="13" s="1"/>
  <c r="V33" i="13" a="1"/>
  <c r="V33" i="13" s="1"/>
  <c r="W33" i="13" a="1"/>
  <c r="W33" i="13" s="1"/>
  <c r="X33" i="13" a="1"/>
  <c r="X33" i="13" s="1"/>
  <c r="Y33" i="13" a="1"/>
  <c r="Y33" i="13" s="1"/>
  <c r="Z33" i="13" a="1"/>
  <c r="Z33" i="13" s="1"/>
  <c r="AA33" i="13" a="1"/>
  <c r="AA33" i="13" s="1"/>
  <c r="AB33" i="13" a="1"/>
  <c r="AB33" i="13" s="1"/>
  <c r="AC33" i="13" a="1"/>
  <c r="AC33" i="13" s="1"/>
  <c r="AD33" i="13" a="1"/>
  <c r="AD33" i="13" s="1"/>
  <c r="AE33" i="13" a="1"/>
  <c r="AE33" i="13" s="1"/>
  <c r="AF33" i="13" a="1"/>
  <c r="AF33" i="13" s="1"/>
  <c r="AG33" i="13" a="1"/>
  <c r="AG33" i="13" s="1"/>
  <c r="AH33" i="13" a="1"/>
  <c r="AH33" i="13" s="1"/>
  <c r="AI33" i="13" a="1"/>
  <c r="AI33" i="13" s="1"/>
  <c r="AJ33" i="13" a="1"/>
  <c r="AJ33" i="13" s="1"/>
  <c r="AK33" i="13" a="1"/>
  <c r="AK33" i="13" s="1"/>
  <c r="AL33" i="13" a="1"/>
  <c r="AL33" i="13" s="1"/>
  <c r="AM33" i="13" a="1"/>
  <c r="AM33" i="13" s="1"/>
  <c r="AN33" i="13" a="1"/>
  <c r="AN33" i="13" s="1"/>
  <c r="I34" i="13" a="1"/>
  <c r="I34" i="13" s="1"/>
  <c r="J34" i="13" a="1"/>
  <c r="J34" i="13" s="1"/>
  <c r="K34" i="13" a="1"/>
  <c r="K34" i="13" s="1"/>
  <c r="L34" i="13" a="1"/>
  <c r="L34" i="13" s="1"/>
  <c r="M34" i="13" a="1"/>
  <c r="M34" i="13" s="1"/>
  <c r="N34" i="13" a="1"/>
  <c r="N34" i="13" s="1"/>
  <c r="O34" i="13" a="1"/>
  <c r="O34" i="13" s="1"/>
  <c r="P34" i="13" a="1"/>
  <c r="P34" i="13" s="1"/>
  <c r="Q34" i="13" a="1"/>
  <c r="Q34" i="13" s="1"/>
  <c r="R34" i="13" a="1"/>
  <c r="R34" i="13" s="1"/>
  <c r="S34" i="13" a="1"/>
  <c r="S34" i="13" s="1"/>
  <c r="T34" i="13" a="1"/>
  <c r="T34" i="13" s="1"/>
  <c r="U34" i="13" a="1"/>
  <c r="U34" i="13" s="1"/>
  <c r="V34" i="13" a="1"/>
  <c r="V34" i="13" s="1"/>
  <c r="W34" i="13" a="1"/>
  <c r="W34" i="13" s="1"/>
  <c r="X34" i="13" a="1"/>
  <c r="X34" i="13" s="1"/>
  <c r="Y34" i="13" a="1"/>
  <c r="Y34" i="13" s="1"/>
  <c r="Z34" i="13" a="1"/>
  <c r="Z34" i="13" s="1"/>
  <c r="AA34" i="13" a="1"/>
  <c r="AA34" i="13" s="1"/>
  <c r="AB34" i="13" a="1"/>
  <c r="AB34" i="13" s="1"/>
  <c r="AC34" i="13" a="1"/>
  <c r="AC34" i="13" s="1"/>
  <c r="AD34" i="13" a="1"/>
  <c r="AD34" i="13" s="1"/>
  <c r="AE34" i="13" a="1"/>
  <c r="AE34" i="13" s="1"/>
  <c r="AF34" i="13" a="1"/>
  <c r="AF34" i="13" s="1"/>
  <c r="AG34" i="13" a="1"/>
  <c r="AG34" i="13" s="1"/>
  <c r="AH34" i="13" a="1"/>
  <c r="AH34" i="13" s="1"/>
  <c r="AI34" i="13" a="1"/>
  <c r="AI34" i="13" s="1"/>
  <c r="AJ34" i="13" a="1"/>
  <c r="AJ34" i="13" s="1"/>
  <c r="AK34" i="13" a="1"/>
  <c r="AK34" i="13" s="1"/>
  <c r="AL34" i="13" a="1"/>
  <c r="AL34" i="13" s="1"/>
  <c r="AM34" i="13" a="1"/>
  <c r="AM34" i="13" s="1"/>
  <c r="AN34" i="13" a="1"/>
  <c r="AN34" i="13" s="1"/>
  <c r="I35" i="13" a="1"/>
  <c r="I35" i="13" s="1"/>
  <c r="J35" i="13" a="1"/>
  <c r="J35" i="13" s="1"/>
  <c r="K35" i="13" a="1"/>
  <c r="K35" i="13" s="1"/>
  <c r="L35" i="13" a="1"/>
  <c r="L35" i="13" s="1"/>
  <c r="M35" i="13" a="1"/>
  <c r="M35" i="13" s="1"/>
  <c r="N35" i="13" a="1"/>
  <c r="N35" i="13" s="1"/>
  <c r="O35" i="13" a="1"/>
  <c r="O35" i="13" s="1"/>
  <c r="P35" i="13" a="1"/>
  <c r="P35" i="13" s="1"/>
  <c r="Q35" i="13" a="1"/>
  <c r="Q35" i="13" s="1"/>
  <c r="R35" i="13" a="1"/>
  <c r="R35" i="13" s="1"/>
  <c r="S35" i="13" a="1"/>
  <c r="S35" i="13" s="1"/>
  <c r="T35" i="13" a="1"/>
  <c r="T35" i="13" s="1"/>
  <c r="U35" i="13" a="1"/>
  <c r="U35" i="13" s="1"/>
  <c r="V35" i="13" a="1"/>
  <c r="V35" i="13" s="1"/>
  <c r="W35" i="13" a="1"/>
  <c r="W35" i="13" s="1"/>
  <c r="X35" i="13" a="1"/>
  <c r="X35" i="13" s="1"/>
  <c r="Y35" i="13" a="1"/>
  <c r="Y35" i="13" s="1"/>
  <c r="Z35" i="13" a="1"/>
  <c r="Z35" i="13" s="1"/>
  <c r="AA35" i="13" a="1"/>
  <c r="AA35" i="13" s="1"/>
  <c r="AB35" i="13" a="1"/>
  <c r="AB35" i="13" s="1"/>
  <c r="AC35" i="13" a="1"/>
  <c r="AC35" i="13" s="1"/>
  <c r="AD35" i="13" a="1"/>
  <c r="AD35" i="13" s="1"/>
  <c r="AE35" i="13" a="1"/>
  <c r="AE35" i="13" s="1"/>
  <c r="AF35" i="13" a="1"/>
  <c r="AF35" i="13" s="1"/>
  <c r="AG35" i="13" a="1"/>
  <c r="AG35" i="13" s="1"/>
  <c r="AH35" i="13" a="1"/>
  <c r="AH35" i="13" s="1"/>
  <c r="AI35" i="13" a="1"/>
  <c r="AI35" i="13" s="1"/>
  <c r="AJ35" i="13" a="1"/>
  <c r="AJ35" i="13" s="1"/>
  <c r="AK35" i="13" a="1"/>
  <c r="AK35" i="13" s="1"/>
  <c r="AL35" i="13" a="1"/>
  <c r="AL35" i="13" s="1"/>
  <c r="AM35" i="13" a="1"/>
  <c r="AM35" i="13" s="1"/>
  <c r="AN35" i="13" a="1"/>
  <c r="AN35" i="13" s="1"/>
  <c r="I36" i="13" a="1"/>
  <c r="I36" i="13" s="1"/>
  <c r="J36" i="13" a="1"/>
  <c r="J36" i="13" s="1"/>
  <c r="K36" i="13" a="1"/>
  <c r="K36" i="13" s="1"/>
  <c r="L36" i="13" a="1"/>
  <c r="L36" i="13" s="1"/>
  <c r="M36" i="13" a="1"/>
  <c r="M36" i="13" s="1"/>
  <c r="N36" i="13" a="1"/>
  <c r="N36" i="13" s="1"/>
  <c r="O36" i="13" a="1"/>
  <c r="O36" i="13" s="1"/>
  <c r="P36" i="13" a="1"/>
  <c r="P36" i="13" s="1"/>
  <c r="Q36" i="13" a="1"/>
  <c r="Q36" i="13" s="1"/>
  <c r="R36" i="13" a="1"/>
  <c r="R36" i="13" s="1"/>
  <c r="S36" i="13" a="1"/>
  <c r="S36" i="13" s="1"/>
  <c r="T36" i="13" a="1"/>
  <c r="T36" i="13" s="1"/>
  <c r="U36" i="13" a="1"/>
  <c r="U36" i="13" s="1"/>
  <c r="V36" i="13" a="1"/>
  <c r="V36" i="13" s="1"/>
  <c r="W36" i="13" a="1"/>
  <c r="W36" i="13" s="1"/>
  <c r="X36" i="13" a="1"/>
  <c r="X36" i="13" s="1"/>
  <c r="Y36" i="13" a="1"/>
  <c r="Y36" i="13" s="1"/>
  <c r="Z36" i="13" a="1"/>
  <c r="Z36" i="13" s="1"/>
  <c r="AA36" i="13" a="1"/>
  <c r="AA36" i="13" s="1"/>
  <c r="AB36" i="13" a="1"/>
  <c r="AB36" i="13" s="1"/>
  <c r="AC36" i="13" a="1"/>
  <c r="AC36" i="13" s="1"/>
  <c r="AD36" i="13" a="1"/>
  <c r="AD36" i="13" s="1"/>
  <c r="AE36" i="13" a="1"/>
  <c r="AE36" i="13" s="1"/>
  <c r="AF36" i="13" a="1"/>
  <c r="AF36" i="13" s="1"/>
  <c r="AG36" i="13" a="1"/>
  <c r="AG36" i="13" s="1"/>
  <c r="AH36" i="13" a="1"/>
  <c r="AH36" i="13" s="1"/>
  <c r="AI36" i="13" a="1"/>
  <c r="AI36" i="13" s="1"/>
  <c r="AJ36" i="13" a="1"/>
  <c r="AJ36" i="13" s="1"/>
  <c r="AK36" i="13" a="1"/>
  <c r="AK36" i="13" s="1"/>
  <c r="AL36" i="13" a="1"/>
  <c r="AL36" i="13" s="1"/>
  <c r="AM36" i="13" a="1"/>
  <c r="AM36" i="13" s="1"/>
  <c r="AN36" i="13" a="1"/>
  <c r="AN36" i="13" s="1"/>
  <c r="I37" i="13" a="1"/>
  <c r="I37" i="13" s="1"/>
  <c r="J37" i="13" a="1"/>
  <c r="J37" i="13" s="1"/>
  <c r="K37" i="13" a="1"/>
  <c r="K37" i="13" s="1"/>
  <c r="L37" i="13" a="1"/>
  <c r="L37" i="13" s="1"/>
  <c r="M37" i="13" a="1"/>
  <c r="M37" i="13" s="1"/>
  <c r="N37" i="13" a="1"/>
  <c r="N37" i="13" s="1"/>
  <c r="O37" i="13" a="1"/>
  <c r="O37" i="13" s="1"/>
  <c r="P37" i="13" a="1"/>
  <c r="P37" i="13" s="1"/>
  <c r="Q37" i="13" a="1"/>
  <c r="Q37" i="13" s="1"/>
  <c r="R37" i="13" a="1"/>
  <c r="R37" i="13" s="1"/>
  <c r="S37" i="13" a="1"/>
  <c r="S37" i="13" s="1"/>
  <c r="T37" i="13" a="1"/>
  <c r="T37" i="13" s="1"/>
  <c r="U37" i="13" a="1"/>
  <c r="U37" i="13" s="1"/>
  <c r="V37" i="13" a="1"/>
  <c r="V37" i="13" s="1"/>
  <c r="W37" i="13" a="1"/>
  <c r="W37" i="13" s="1"/>
  <c r="X37" i="13" a="1"/>
  <c r="X37" i="13" s="1"/>
  <c r="Y37" i="13" a="1"/>
  <c r="Y37" i="13" s="1"/>
  <c r="Z37" i="13" a="1"/>
  <c r="Z37" i="13" s="1"/>
  <c r="AA37" i="13" a="1"/>
  <c r="AA37" i="13" s="1"/>
  <c r="AB37" i="13" a="1"/>
  <c r="AB37" i="13" s="1"/>
  <c r="AC37" i="13" a="1"/>
  <c r="AC37" i="13" s="1"/>
  <c r="AD37" i="13" a="1"/>
  <c r="AD37" i="13" s="1"/>
  <c r="AE37" i="13" a="1"/>
  <c r="AE37" i="13" s="1"/>
  <c r="AF37" i="13" a="1"/>
  <c r="AF37" i="13" s="1"/>
  <c r="AG37" i="13" a="1"/>
  <c r="AG37" i="13" s="1"/>
  <c r="AH37" i="13" a="1"/>
  <c r="AH37" i="13" s="1"/>
  <c r="AI37" i="13" a="1"/>
  <c r="AI37" i="13" s="1"/>
  <c r="AJ37" i="13" a="1"/>
  <c r="AJ37" i="13" s="1"/>
  <c r="AK37" i="13" a="1"/>
  <c r="AK37" i="13" s="1"/>
  <c r="AL37" i="13" a="1"/>
  <c r="AL37" i="13" s="1"/>
  <c r="AM37" i="13" a="1"/>
  <c r="AM37" i="13" s="1"/>
  <c r="AN37" i="13" a="1"/>
  <c r="AN37" i="13" s="1"/>
  <c r="H24" i="13" a="1"/>
  <c r="H24" i="13" s="1"/>
  <c r="H25" i="13" a="1"/>
  <c r="H25" i="13" s="1"/>
  <c r="H26" i="13" a="1"/>
  <c r="H26" i="13" s="1"/>
  <c r="H27" i="13" a="1"/>
  <c r="H27" i="13" s="1"/>
  <c r="H28" i="13" a="1"/>
  <c r="H28" i="13" s="1"/>
  <c r="H29" i="13" a="1"/>
  <c r="H29" i="13" s="1"/>
  <c r="H30" i="13" a="1"/>
  <c r="H30" i="13" s="1"/>
  <c r="H31" i="13" a="1"/>
  <c r="H31" i="13" s="1"/>
  <c r="H32" i="13" a="1"/>
  <c r="H32" i="13" s="1"/>
  <c r="H33" i="13" a="1"/>
  <c r="H33" i="13" s="1"/>
  <c r="H34" i="13" a="1"/>
  <c r="H34" i="13" s="1"/>
  <c r="H35" i="13" a="1"/>
  <c r="H35" i="13" s="1"/>
  <c r="H36" i="13" a="1"/>
  <c r="H36" i="13" s="1"/>
  <c r="H37" i="13" a="1"/>
  <c r="H37" i="13" s="1"/>
  <c r="H23" i="13" a="1"/>
  <c r="H23" i="13" s="1"/>
  <c r="AM38" i="13" l="1"/>
  <c r="O38" i="13"/>
  <c r="W38" i="13"/>
  <c r="V38" i="13"/>
  <c r="AF38" i="13"/>
  <c r="AN38" i="13"/>
  <c r="K38" i="13"/>
  <c r="AA38" i="13"/>
  <c r="AI38" i="13"/>
  <c r="P38" i="13"/>
  <c r="S38" i="13"/>
  <c r="U38" i="13"/>
  <c r="AE38" i="13"/>
  <c r="J38" i="13"/>
  <c r="AB38" i="13"/>
  <c r="M38" i="13"/>
  <c r="I38" i="13"/>
  <c r="Q38" i="13"/>
  <c r="Z38" i="13"/>
  <c r="AG38" i="13"/>
  <c r="AK38" i="13"/>
  <c r="AH38" i="13"/>
  <c r="Y38" i="13"/>
  <c r="T38" i="13"/>
  <c r="AC38" i="13"/>
  <c r="AL38" i="13"/>
  <c r="AD38" i="13"/>
  <c r="N38" i="13"/>
  <c r="AJ38" i="13"/>
  <c r="L38" i="13"/>
  <c r="R38" i="13"/>
  <c r="X38" i="13"/>
  <c r="G29" i="4"/>
  <c r="H32" i="14"/>
  <c r="H34" i="14" s="1"/>
  <c r="O11" i="14"/>
  <c r="O10" i="14"/>
  <c r="O9" i="14"/>
  <c r="O8" i="14"/>
  <c r="O7" i="14"/>
  <c r="D35" i="11"/>
  <c r="E35" i="11" s="1"/>
  <c r="L35" i="11" s="1"/>
  <c r="D36" i="11"/>
  <c r="E36" i="11" s="1"/>
  <c r="L36" i="11" s="1"/>
  <c r="D37" i="11"/>
  <c r="E37" i="11" s="1"/>
  <c r="L37" i="11" s="1"/>
  <c r="D38" i="11"/>
  <c r="E38" i="11" s="1"/>
  <c r="L38" i="11" s="1"/>
  <c r="D39" i="11"/>
  <c r="E39" i="11" s="1"/>
  <c r="L39" i="11" s="1"/>
  <c r="D8" i="11"/>
  <c r="E8" i="11" s="1"/>
  <c r="L8" i="11" s="1"/>
  <c r="D9" i="11"/>
  <c r="E9" i="11" s="1"/>
  <c r="L9" i="11" s="1"/>
  <c r="D10" i="11"/>
  <c r="E10" i="11" s="1"/>
  <c r="L10" i="11" s="1"/>
  <c r="D11" i="11"/>
  <c r="E11" i="11" s="1"/>
  <c r="L11" i="11" s="1"/>
  <c r="D12" i="11"/>
  <c r="E12" i="11" s="1"/>
  <c r="L12" i="11" s="1"/>
  <c r="D13" i="11"/>
  <c r="E13" i="11" s="1"/>
  <c r="L13" i="11" s="1"/>
  <c r="D14" i="11"/>
  <c r="E14" i="11" s="1"/>
  <c r="L14" i="11" s="1"/>
  <c r="D15" i="11"/>
  <c r="E15" i="11" s="1"/>
  <c r="L15" i="11" s="1"/>
  <c r="D16" i="11"/>
  <c r="E16" i="11" s="1"/>
  <c r="L16" i="11" s="1"/>
  <c r="D17" i="11"/>
  <c r="E17" i="11" s="1"/>
  <c r="L17" i="11" s="1"/>
  <c r="D18" i="11"/>
  <c r="E18" i="11" s="1"/>
  <c r="L18" i="11" s="1"/>
  <c r="D19" i="11"/>
  <c r="E19" i="11" s="1"/>
  <c r="L19" i="11" s="1"/>
  <c r="D20" i="11"/>
  <c r="E20" i="11" s="1"/>
  <c r="L20" i="11" s="1"/>
  <c r="D21" i="11"/>
  <c r="E21" i="11" s="1"/>
  <c r="L21" i="11" s="1"/>
  <c r="D22" i="11"/>
  <c r="E22" i="11" s="1"/>
  <c r="L22" i="11" s="1"/>
  <c r="D23" i="11"/>
  <c r="E23" i="11" s="1"/>
  <c r="L23" i="11" s="1"/>
  <c r="D24" i="11"/>
  <c r="E24" i="11" s="1"/>
  <c r="L24" i="11" s="1"/>
  <c r="D25" i="11"/>
  <c r="E25" i="11" s="1"/>
  <c r="L25" i="11" s="1"/>
  <c r="D26" i="11"/>
  <c r="E26" i="11" s="1"/>
  <c r="L26" i="11" s="1"/>
  <c r="D27" i="11"/>
  <c r="E27" i="11" s="1"/>
  <c r="L27" i="11" s="1"/>
  <c r="D28" i="11"/>
  <c r="E28" i="11" s="1"/>
  <c r="L28" i="11" s="1"/>
  <c r="D29" i="11"/>
  <c r="E29" i="11" s="1"/>
  <c r="L29" i="11" s="1"/>
  <c r="D30" i="11"/>
  <c r="E30" i="11" s="1"/>
  <c r="L30" i="11" s="1"/>
  <c r="D31" i="11"/>
  <c r="E31" i="11" s="1"/>
  <c r="L31" i="11" s="1"/>
  <c r="D32" i="11"/>
  <c r="E32" i="11" s="1"/>
  <c r="L32" i="11" s="1"/>
  <c r="D33" i="11"/>
  <c r="E33" i="11" s="1"/>
  <c r="L33" i="11" s="1"/>
  <c r="D34" i="11"/>
  <c r="E34" i="11" s="1"/>
  <c r="L34" i="11" s="1"/>
  <c r="D7" i="11"/>
  <c r="E7" i="11" l="1"/>
  <c r="L7" i="11" s="1"/>
  <c r="D43" i="11"/>
  <c r="D41" i="11"/>
  <c r="L13" i="14"/>
  <c r="M7" i="14"/>
  <c r="F5" i="4"/>
  <c r="H38" i="13"/>
  <c r="F7" i="13" s="1"/>
  <c r="F10" i="13" s="1"/>
  <c r="M9" i="14"/>
  <c r="N9" i="14" s="1"/>
  <c r="P9" i="14" s="1"/>
  <c r="M10" i="14"/>
  <c r="N10" i="14" s="1"/>
  <c r="P10" i="14" s="1"/>
  <c r="M8" i="14"/>
  <c r="N8" i="14" s="1"/>
  <c r="P8" i="14" s="1"/>
  <c r="M11" i="14"/>
  <c r="N11" i="14" s="1"/>
  <c r="P11" i="14" s="1"/>
  <c r="N7" i="14" l="1"/>
  <c r="P7" i="14" s="1"/>
  <c r="P13" i="14" s="1"/>
  <c r="H29" i="14" s="1"/>
  <c r="M13" i="14"/>
  <c r="E43" i="11"/>
  <c r="E41" i="11"/>
  <c r="F6" i="13"/>
  <c r="F5" i="13"/>
  <c r="I34" i="14"/>
  <c r="I35" i="14"/>
  <c r="I36" i="14" s="1"/>
  <c r="I37" i="14"/>
  <c r="I38" i="14"/>
  <c r="F28" i="4"/>
  <c r="F7" i="4"/>
  <c r="C38" i="4"/>
  <c r="G5" i="4" s="1"/>
  <c r="C39" i="4"/>
  <c r="G7" i="4" s="1"/>
  <c r="H35" i="14" l="1"/>
  <c r="H38" i="14"/>
  <c r="H37" i="14"/>
  <c r="F10" i="4"/>
  <c r="E19" i="13" s="1"/>
  <c r="F9" i="4"/>
  <c r="F27" i="4" s="1"/>
  <c r="F30" i="4" s="1"/>
  <c r="F31" i="4" s="1"/>
  <c r="G9" i="4"/>
  <c r="G12" i="4" s="1"/>
  <c r="E20" i="4" s="1"/>
  <c r="G10" i="4"/>
  <c r="F19" i="13" s="1"/>
  <c r="G28" i="4"/>
  <c r="F21" i="13" l="1"/>
  <c r="G13" i="4"/>
  <c r="E17" i="4" s="1"/>
  <c r="G27" i="4"/>
  <c r="G30" i="4" s="1"/>
  <c r="G31" i="4" s="1"/>
  <c r="F13" i="4"/>
  <c r="F12" i="4"/>
  <c r="D23" i="7"/>
  <c r="D26" i="7" s="1"/>
  <c r="D24" i="7"/>
  <c r="D27" i="7" s="1"/>
  <c r="D22" i="7"/>
  <c r="E16" i="4" l="1"/>
  <c r="E19" i="4"/>
  <c r="E21" i="13"/>
  <c r="E22" i="13"/>
  <c r="F22" i="13"/>
  <c r="D28" i="7"/>
  <c r="D29" i="7"/>
  <c r="E30" i="4" l="1"/>
  <c r="E37" i="3"/>
  <c r="D36" i="3"/>
  <c r="E30" i="3"/>
  <c r="B55" i="3"/>
  <c r="B54" i="3"/>
  <c r="B53" i="3"/>
  <c r="B52" i="3"/>
  <c r="B51" i="3"/>
  <c r="B50" i="3"/>
  <c r="B49" i="3"/>
  <c r="B48" i="3"/>
  <c r="B47" i="3"/>
  <c r="B46" i="3"/>
  <c r="B45" i="3"/>
  <c r="B44" i="3"/>
  <c r="B43" i="3"/>
  <c r="B42" i="3"/>
  <c r="B41" i="3"/>
  <c r="B40" i="3"/>
  <c r="B39" i="3"/>
  <c r="B38" i="3"/>
  <c r="B37" i="3"/>
  <c r="B36" i="3"/>
  <c r="B35" i="3"/>
  <c r="B34" i="3"/>
  <c r="B33" i="3"/>
  <c r="B32" i="3"/>
  <c r="B31" i="3"/>
  <c r="B30" i="3"/>
  <c r="B29" i="3"/>
  <c r="B28" i="3"/>
  <c r="B27" i="3"/>
  <c r="B26" i="3"/>
  <c r="B25" i="3"/>
  <c r="B24" i="3"/>
  <c r="B23" i="3"/>
  <c r="B22" i="3"/>
  <c r="B21" i="3"/>
  <c r="B20" i="3"/>
  <c r="B19" i="3"/>
  <c r="B18" i="3"/>
  <c r="B17" i="3"/>
  <c r="B16" i="3"/>
  <c r="B15" i="3"/>
  <c r="B14" i="3"/>
  <c r="B13" i="3"/>
  <c r="B12" i="3"/>
  <c r="B11" i="3"/>
  <c r="B10" i="3"/>
  <c r="B9" i="3"/>
  <c r="B8" i="3"/>
  <c r="B7" i="3"/>
  <c r="B6" i="3"/>
  <c r="B5" i="3"/>
  <c r="H36" i="14" l="1"/>
  <c r="F12" i="13" l="1"/>
  <c r="F13" i="13" l="1"/>
  <c r="F8" i="1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<sst xmlns="http://schemas.openxmlformats.org/spreadsheetml/2006/main" count="522" uniqueCount="303">
  <si>
    <t>Random Portfolio 1</t>
  </si>
  <si>
    <t>Random Portfolio 2</t>
  </si>
  <si>
    <t>Random Portfolio 3</t>
  </si>
  <si>
    <t>Random Portfolio 4</t>
  </si>
  <si>
    <t>Random Portfolio 5</t>
  </si>
  <si>
    <t>Random Portfolio 6</t>
  </si>
  <si>
    <t>Random Portfolio 7</t>
  </si>
  <si>
    <t>Random Portfolio 8</t>
  </si>
  <si>
    <t>Random Portfolio 9</t>
  </si>
  <si>
    <t>Random Portfolio 10</t>
  </si>
  <si>
    <t>Random Portfolio 11</t>
  </si>
  <si>
    <t>Random Portfolio 12</t>
  </si>
  <si>
    <t>Random Portfolio 13</t>
  </si>
  <si>
    <t>Random Portfolio 14</t>
  </si>
  <si>
    <t>Random Portfolio 15</t>
  </si>
  <si>
    <t>Random Portfolio 16</t>
  </si>
  <si>
    <t>Random Portfolio 17</t>
  </si>
  <si>
    <t>Random Portfolio 18</t>
  </si>
  <si>
    <t>Random Portfolio 19</t>
  </si>
  <si>
    <t>Random Portfolio 20</t>
  </si>
  <si>
    <t>Mean</t>
  </si>
  <si>
    <t>df</t>
  </si>
  <si>
    <t>T.INV</t>
  </si>
  <si>
    <t>prob</t>
  </si>
  <si>
    <t>I.Inv</t>
  </si>
  <si>
    <t>T.DIST</t>
  </si>
  <si>
    <t>x</t>
  </si>
  <si>
    <t>(degrees freedom)</t>
  </si>
  <si>
    <t>T</t>
  </si>
  <si>
    <t>Conclusion:</t>
  </si>
  <si>
    <t>s</t>
  </si>
  <si>
    <t>% Diff</t>
  </si>
  <si>
    <t>Lower:</t>
  </si>
  <si>
    <t>Upper:</t>
  </si>
  <si>
    <t>Confidence:</t>
  </si>
  <si>
    <t>Margin of Error</t>
  </si>
  <si>
    <t>t_alpha/2:</t>
  </si>
  <si>
    <t>x_ bar  (Sample Mean):</t>
  </si>
  <si>
    <t>s  (Sample SD)</t>
  </si>
  <si>
    <t>n (Sample Size)</t>
  </si>
  <si>
    <t>Confidence Intv:</t>
  </si>
  <si>
    <t>Confidence Interval Calculation:</t>
  </si>
  <si>
    <t>Sample Size Calculation:</t>
  </si>
  <si>
    <t>Population SD ~ Sample SD:</t>
  </si>
  <si>
    <t>NORM.INV</t>
  </si>
  <si>
    <t>Required n (Sample Size):</t>
  </si>
  <si>
    <t>Formula to be used when population Stand. Dev is unknown. Popoulation SD will be replaced by "s" sample SD and we use t-stat instead of z-stat</t>
  </si>
  <si>
    <t>An "Algoritmic" (or "Systematic") Trading Strategy can be described as a set of trading rules applied to a portfolio of financial instruments such as stocks, futures &amp; currencies.</t>
  </si>
  <si>
    <t>Sample St. Dev. ("s"):</t>
  </si>
  <si>
    <t>Sample Mean ("x_bar"):</t>
  </si>
  <si>
    <t>&gt;&gt;   Question: How to apply statistics to assess if a change to an Algorithmic  Trading Strategy improves its performance?</t>
  </si>
  <si>
    <t>&gt;&gt;&gt; A potential issue:</t>
  </si>
  <si>
    <t>The simulations are based on a stock portfolio including all the constituents of the S&amp;P 500 since 1998 including delisted stocks (i.e. it includes stocks that used to be in the index but no longer trade)</t>
  </si>
  <si>
    <t>The result of the simulations (with / without rebalancing) could be very different applied to a sub-set of the universe. The risk that the result differs is even higher if the test is performed on a completely different universe of stocks.</t>
  </si>
  <si>
    <t>Sample Data:</t>
  </si>
  <si>
    <t>Size (sq feet)</t>
  </si>
  <si>
    <t>We do NOT know the SD of the Population</t>
  </si>
  <si>
    <t>We have a Sample of 100 houses</t>
  </si>
  <si>
    <t>We need to use the t-Statistic (and not z-stat)</t>
  </si>
  <si>
    <t>x_bar (Sample Mean)</t>
  </si>
  <si>
    <t>t_alpha/2</t>
  </si>
  <si>
    <t>s (SD of sample)</t>
  </si>
  <si>
    <t>n</t>
  </si>
  <si>
    <t>Margin of Error, alt 1</t>
  </si>
  <si>
    <t>Margin of Error, alt 2</t>
  </si>
  <si>
    <t>Conf, lower limit</t>
  </si>
  <si>
    <t>Conf, higher limit</t>
  </si>
  <si>
    <t>u</t>
  </si>
  <si>
    <t>Unknown Population Mean</t>
  </si>
  <si>
    <t>x-bar</t>
  </si>
  <si>
    <t>alpha</t>
  </si>
  <si>
    <t xml:space="preserve">Probabaility outside the confidence Intv. </t>
  </si>
  <si>
    <t>Sample mean obtain from a sample of data</t>
  </si>
  <si>
    <t>Sample Standard deviation (used when we do not know the populaion standatrd deviation)</t>
  </si>
  <si>
    <t>Confidence Interval when the standard deviation of the Population is not known:</t>
  </si>
  <si>
    <t>We can calculate the SD of the sample</t>
  </si>
  <si>
    <t>in the neighbourhood falls wihin the interval of 3048 sqft and 3428 sqft.</t>
  </si>
  <si>
    <t>There is a reasonable probability (95% Confidence) that the average house size</t>
  </si>
  <si>
    <t>The Central Limit Theorem</t>
  </si>
  <si>
    <t>Population data:</t>
  </si>
  <si>
    <t>σ</t>
  </si>
  <si>
    <t>µ</t>
  </si>
  <si>
    <t>Sample Mean</t>
  </si>
  <si>
    <t>Sample SD</t>
  </si>
  <si>
    <t>Standard Deviation</t>
  </si>
  <si>
    <t>Typically you will not take multiple samples!</t>
  </si>
  <si>
    <t>You tend to take one sample and use confidence interval and/or hypothesis testing.</t>
  </si>
  <si>
    <t>If we know the Populations Standard Deviation --&gt;  Use z-Statistic</t>
  </si>
  <si>
    <r>
      <t xml:space="preserve">If we don't  know the Population SD --&gt; use t-stat and replace </t>
    </r>
    <r>
      <rPr>
        <sz val="12"/>
        <color rgb="FFFF0000"/>
        <rFont val="Calibri"/>
        <family val="2"/>
      </rPr>
      <t>σ with sample SD "s"</t>
    </r>
  </si>
  <si>
    <t>Rank</t>
  </si>
  <si>
    <t>Percentile</t>
  </si>
  <si>
    <t>Z-Score</t>
  </si>
  <si>
    <t>Frequency</t>
  </si>
  <si>
    <t>Bins</t>
  </si>
  <si>
    <t>Standard Error</t>
  </si>
  <si>
    <t>Median</t>
  </si>
  <si>
    <t>Mode</t>
  </si>
  <si>
    <t>Sample Variance</t>
  </si>
  <si>
    <t>Kurtosis</t>
  </si>
  <si>
    <t>Skewness</t>
  </si>
  <si>
    <t>Range</t>
  </si>
  <si>
    <t>Minimum</t>
  </si>
  <si>
    <t>Maximum</t>
  </si>
  <si>
    <t>Sum</t>
  </si>
  <si>
    <t>Count</t>
  </si>
  <si>
    <t>Confidence Level(95.0%)</t>
  </si>
  <si>
    <t>CDF to Left</t>
  </si>
  <si>
    <t>Bin Only</t>
  </si>
  <si>
    <t>p-value</t>
  </si>
  <si>
    <t>Null hypothesis (Ho): The data is normal.</t>
  </si>
  <si>
    <t>Alternative hypothesis (Ha): The data is not normal.</t>
  </si>
  <si>
    <t>The two hypotheses for the Chi-Squared Goodness-of-Fit test are:</t>
  </si>
  <si>
    <t xml:space="preserve">Conclusion: </t>
  </si>
  <si>
    <t>The Chi-Squared Goodness -of-Fit test</t>
  </si>
  <si>
    <t>Compare X2 to critical Value</t>
  </si>
  <si>
    <t>Conclusion - Approach 2:</t>
  </si>
  <si>
    <t>Calculate p-Value</t>
  </si>
  <si>
    <t xml:space="preserve">p-value </t>
  </si>
  <si>
    <t>Random Portfolio 21</t>
  </si>
  <si>
    <t>Random Portfolio 22</t>
  </si>
  <si>
    <t>Random Portfolio 23</t>
  </si>
  <si>
    <t>Random Portfolio 24</t>
  </si>
  <si>
    <t>Random Portfolio 25</t>
  </si>
  <si>
    <t>Random Portfolio 26</t>
  </si>
  <si>
    <t>Random Portfolio 27</t>
  </si>
  <si>
    <t>Random Portfolio 28</t>
  </si>
  <si>
    <t>Random Portfolio 29</t>
  </si>
  <si>
    <t>Random Portfolio 30</t>
  </si>
  <si>
    <t>Random Portfolio 31</t>
  </si>
  <si>
    <t>Random Portfolio 32</t>
  </si>
  <si>
    <t>Random Portfolio 33</t>
  </si>
  <si>
    <t>Cum. Prob.</t>
  </si>
  <si>
    <t>Exp. Observ.</t>
  </si>
  <si>
    <t>&gt;&gt; Data is Normal</t>
  </si>
  <si>
    <t>Methodology to assess if the change to the trading system results in a meaningful improvement across a large number of portfolios:</t>
  </si>
  <si>
    <t>EXCEL Sheets:</t>
  </si>
  <si>
    <t>"z-stat vs t-stat" - general info</t>
  </si>
  <si>
    <t>"Example of Conf. Intv" - general info</t>
  </si>
  <si>
    <t>"Central Limit Th." - general info on Central Limit Theorem</t>
  </si>
  <si>
    <t>Means of means</t>
  </si>
  <si>
    <t>SD of means</t>
  </si>
  <si>
    <t>St. Error</t>
  </si>
  <si>
    <t>Lower Bound</t>
  </si>
  <si>
    <t>Upper Bound</t>
  </si>
  <si>
    <t>Confidence Intv</t>
  </si>
  <si>
    <t>Means</t>
  </si>
  <si>
    <t>Conditions to consider when contructing Confidence interval:</t>
  </si>
  <si>
    <t>degrees freedom</t>
  </si>
  <si>
    <t>1. Setup the Hypothesis:</t>
  </si>
  <si>
    <t xml:space="preserve">2. Calculate X2 (Chi Squared) </t>
  </si>
  <si>
    <t>X2 Critical</t>
  </si>
  <si>
    <t>Confidence</t>
  </si>
  <si>
    <t>IF X2 &lt;  "X2 Critical", we do NOT reject Null Hypothesis</t>
  </si>
  <si>
    <t>(95% of dens. func. to the left of critical)</t>
  </si>
  <si>
    <t>3. Calculate X2 critical  or p-value</t>
  </si>
  <si>
    <t>Observ.</t>
  </si>
  <si>
    <t xml:space="preserve">X2 (Chi squar.) </t>
  </si>
  <si>
    <t>Step 3: Calculate, CDF to left, Bin Only &amp; Exp Observations</t>
  </si>
  <si>
    <t>Example of Sample Size Calculation:</t>
  </si>
  <si>
    <t xml:space="preserve"> Example for est. SD =  0.9 and margin of error of 0.3 with 95% conf.:</t>
  </si>
  <si>
    <t>MAR Before</t>
  </si>
  <si>
    <t>MAR After</t>
  </si>
  <si>
    <t>"Sample Data"  Simulations of before and after the system change using 33 random stock portfolios</t>
  </si>
  <si>
    <t>Sample Data</t>
  </si>
  <si>
    <t>Difference</t>
  </si>
  <si>
    <t>If p-value &gt; (1 - Confidence Level), we do NOT reject Null hyothesis</t>
  </si>
  <si>
    <t>Bootstrapped - Confidence Interval</t>
  </si>
  <si>
    <t>Conf. Intv.:</t>
  </si>
  <si>
    <t>Two simulations are performed to test if a change to a rebalancing rule improves the trading system's performance (all other parameters and rules remain unchanged):</t>
  </si>
  <si>
    <t>&gt;&gt; Test 1 ("Before Change") - No Rebalancing</t>
  </si>
  <si>
    <t xml:space="preserve">&gt;&gt; A potential issue here is that a small number of stocks could drive the large improvement. </t>
  </si>
  <si>
    <t>X2 is smaller than X2 critical value</t>
  </si>
  <si>
    <t>&gt;&gt; Conclusions:</t>
  </si>
  <si>
    <t>Sample Data (Diff. in %)</t>
  </si>
  <si>
    <t>Sample Size to reduce the margin of error:</t>
  </si>
  <si>
    <t>Reduce margin of Error by:</t>
  </si>
  <si>
    <t>&gt;&gt; "Data Analysis" --&gt; "Descriptive Statistics"</t>
  </si>
  <si>
    <t>Diff in %</t>
  </si>
  <si>
    <t>Step 1: Set up "Bins" based on Sample Data</t>
  </si>
  <si>
    <t>Diff in MAR</t>
  </si>
  <si>
    <t>X2 (Chi Square)</t>
  </si>
  <si>
    <t>Step 4: Calculate Frequency of actual observations</t>
  </si>
  <si>
    <t xml:space="preserve">Step 2: Calculate Sample Mean &amp; SD </t>
  </si>
  <si>
    <t>&gt;&gt; E.g. use "Data Analysis"--&gt; "Histogram"</t>
  </si>
  <si>
    <t>4. Conclusion - Approach 1:</t>
  </si>
  <si>
    <t>Calculate X2 critical  or p-value</t>
  </si>
  <si>
    <t>"t-dist" - general info</t>
  </si>
  <si>
    <t>F9 to update</t>
  </si>
  <si>
    <t>Note: Bins do no need to be same size</t>
  </si>
  <si>
    <t>Sharpe Before</t>
  </si>
  <si>
    <t>Sharpe After</t>
  </si>
  <si>
    <t>MAR</t>
  </si>
  <si>
    <t>Sharpe</t>
  </si>
  <si>
    <t xml:space="preserve">Diff </t>
  </si>
  <si>
    <t>median</t>
  </si>
  <si>
    <t>More</t>
  </si>
  <si>
    <t>Bin</t>
  </si>
  <si>
    <t>Percentage Diff in MAR</t>
  </si>
  <si>
    <t>Column1</t>
  </si>
  <si>
    <t>% Diff in MAR</t>
  </si>
  <si>
    <t>We Do NOT reject the null Hypothesis</t>
  </si>
  <si>
    <t>Percentage Diff in Sharpe</t>
  </si>
  <si>
    <t>Reduced Margin of Error:</t>
  </si>
  <si>
    <t xml:space="preserve">We will focus this analysis on the  MAR &amp; Sharpe Ratios </t>
  </si>
  <si>
    <t xml:space="preserve">The portfolio contains around 1020 stocks in total. </t>
  </si>
  <si>
    <t>As can be seen in the table, the simulation with the system that uses "Relative to Position" rebalancing, generates a  higher MAR Ratio and a higher Sharpe Ratio.</t>
  </si>
  <si>
    <t>To illustrate, lets generate a random portfolio where we randomly select 200 stocks from the same universe and then perform the simulation:</t>
  </si>
  <si>
    <t>&gt; Random Sample - "Yes" we randomly select stocks out of a larger universe</t>
  </si>
  <si>
    <t>This should not have a meaningful impact on the independence criteria as the the number of possible combinations will be very large</t>
  </si>
  <si>
    <t>So for Example, a universe of 1000 stocks should allow for sample portfolios of 200 stocks</t>
  </si>
  <si>
    <t>For Reference:</t>
  </si>
  <si>
    <t>Obviously the sample portfolios could be constructed on a completely different (and much larger) universe than the one used for the intial simulation</t>
  </si>
  <si>
    <t>&gt;&gt;  "Data Analysis" --&gt; "Descriptive Stat" can be used</t>
  </si>
  <si>
    <t>OR</t>
  </si>
  <si>
    <t>Random Portfolio 1 (200 stocks)</t>
  </si>
  <si>
    <t>Note: Bins to be se up so  Observerd &amp; Exp. Observ. &gt;= 5</t>
  </si>
  <si>
    <t>Step 5: Calculate X2 ( "Chi Squared")</t>
  </si>
  <si>
    <t>&gt;&gt;&gt; Data is Normal</t>
  </si>
  <si>
    <t>Margin of Error (alternative calc.)</t>
  </si>
  <si>
    <t>Sample 1</t>
  </si>
  <si>
    <t>Sample 2</t>
  </si>
  <si>
    <t>Sample 3</t>
  </si>
  <si>
    <t>Sample 4</t>
  </si>
  <si>
    <t>Sample 5</t>
  </si>
  <si>
    <t>Sample 6</t>
  </si>
  <si>
    <t>Sample 7</t>
  </si>
  <si>
    <t>Sample 8</t>
  </si>
  <si>
    <t>Sample 9</t>
  </si>
  <si>
    <t>Sample 10</t>
  </si>
  <si>
    <t>Sample 11</t>
  </si>
  <si>
    <t>Sample 12</t>
  </si>
  <si>
    <t>Sample 13</t>
  </si>
  <si>
    <t>Sample 14</t>
  </si>
  <si>
    <t>Sample 15</t>
  </si>
  <si>
    <t>Sample 16</t>
  </si>
  <si>
    <t>Sample 17</t>
  </si>
  <si>
    <t>Sample 18</t>
  </si>
  <si>
    <t>Sample 19</t>
  </si>
  <si>
    <t>Sample 20</t>
  </si>
  <si>
    <t>Sample 21</t>
  </si>
  <si>
    <t>Sample 22</t>
  </si>
  <si>
    <t>Sample 23</t>
  </si>
  <si>
    <t>Sample 24</t>
  </si>
  <si>
    <t>Sample 25</t>
  </si>
  <si>
    <t>Sample 26</t>
  </si>
  <si>
    <t>Sample 27</t>
  </si>
  <si>
    <t>Sample 28</t>
  </si>
  <si>
    <t>Sample 29</t>
  </si>
  <si>
    <t>Sample 30</t>
  </si>
  <si>
    <t>Sample 31</t>
  </si>
  <si>
    <t>Sample 32</t>
  </si>
  <si>
    <t>MAR:</t>
  </si>
  <si>
    <t>Sharpe:</t>
  </si>
  <si>
    <t>Sample 33</t>
  </si>
  <si>
    <t xml:space="preserve">       !!</t>
  </si>
  <si>
    <t xml:space="preserve">The statistical calculations (e.g. Confidence interval) normally work on the assumption that the data is normal. Therefore, it is important to determine if the sample data distribution matches the Characteristics of a Normal distribution. </t>
  </si>
  <si>
    <t>https://www.socscistatistics.com/tests/kolmogorov/default.aspx</t>
  </si>
  <si>
    <t>Easy to use, does the job but less output Information</t>
  </si>
  <si>
    <t>https://www.statskingdom.com/320ShapiroWilk.html</t>
  </si>
  <si>
    <t>Additional output both in terms of charts and figures</t>
  </si>
  <si>
    <t>The easiest way to assess if the sample output data (the result to be statistically assessed) is normal is to use an online tool. A few alternative ways to check for normality are described in the sheets "Q-Q Plot" &amp; "Chi Squared"</t>
  </si>
  <si>
    <t>Another relatively easy way to make a quick assessment if the sample output data is normal is to do a Q-Q Plot. From charts below, we have a scatter diagram (Q-Q plot) of the standardized normal data against the sample data. From the plot, there is an indication that the data fits quite well with the trend line which is a good indicator that the original data is approximately Normal.</t>
  </si>
  <si>
    <t>But Q-Q Plot is not as accurate and not as quick as using an online tool!</t>
  </si>
  <si>
    <t>To make an assessment if the sample output data is normal in EXCEL one can conduct a "Chi-Squared Goodness of Fit" test (or another test for normality). Obviously more time consuming…</t>
  </si>
  <si>
    <t>Can be programmed but then we could just use an online tool</t>
  </si>
  <si>
    <t>Note: We should generate 30+ sample portfolios to achieve an acceptable Margin of Error</t>
  </si>
  <si>
    <t xml:space="preserve">&gt; Normal - We conduct a Normality test (online tools can be used) to assess if the sample output data follows a normal distribution. </t>
  </si>
  <si>
    <t xml:space="preserve">          BUT even if the sample data does not show normality , then The Central Limit Theorem states that the Sampling distribution of Sampling means will be roughly normal and we could use "Boot Strapping"</t>
  </si>
  <si>
    <t>Note: Unless we have a very large universe, we will need to accept that the same stock might be included to multiple portfolios. This  to achive a meaingful portfolio size (number of stocks)</t>
  </si>
  <si>
    <t>"Normaility Test"  We use different tools: Online tool (easiest), Q-Q Plot and The Chi-Square Goodness -of-Fit test (most complicated) to assess if the sample data follows a normal distribution</t>
  </si>
  <si>
    <t xml:space="preserve">&gt; Independence - "Yes" as we use independent portfolios. </t>
  </si>
  <si>
    <t>A couple of useful links for online tools which are free and easy to use:</t>
  </si>
  <si>
    <t>Easy to use but more confusing output, mainly due to additional information</t>
  </si>
  <si>
    <t>For best results and the all the charts, the input sample size should exceed  50</t>
  </si>
  <si>
    <t xml:space="preserve">Data for online tools </t>
  </si>
  <si>
    <t>The easiest way to calculate Margin of Error and  confidence interval is to use an online tool !</t>
  </si>
  <si>
    <t>Online tools which are free and easy to use:</t>
  </si>
  <si>
    <t>https://www.statskingdom.com/40_confidence_interval.html</t>
  </si>
  <si>
    <t>Input:</t>
  </si>
  <si>
    <t>Problem: How do we use statistics to assess if the change to the Systematic Trading Strategy results in a significant improvement across a large number of different portfolios?</t>
  </si>
  <si>
    <t>Increased risk per position from 0.1% to 0.3% (compared to test including entire universe) to achive desired risk level</t>
  </si>
  <si>
    <t>&gt;&gt;  With 95% confidence, the improvement in MAR is between 30.7% and 52.3%  &lt;&lt;</t>
  </si>
  <si>
    <t>Output (This is what we are really after !):</t>
  </si>
  <si>
    <t>&gt;&gt;  The below are the Results we are really after!!</t>
  </si>
  <si>
    <t>Previous calculations assuming Normality:</t>
  </si>
  <si>
    <t>(Margin of Error will be lower when assuming normality)</t>
  </si>
  <si>
    <t xml:space="preserve">Based on the initial simulation results, one could easily conclude that rebalancing "Relative to Position" generates superior results. </t>
  </si>
  <si>
    <t>&gt;&gt; Test 2 ("After Change") - Rebalancing Relative to Position Size</t>
  </si>
  <si>
    <t>Simulations were performed without rebalancing (MAR Before) and with rebalancing (MAR After) on 33 Random Portfolios containing 200 randomly selected stocks with replacement.</t>
  </si>
  <si>
    <t>Initial Portfolio (all 1000+ stocks)</t>
  </si>
  <si>
    <t>Background:</t>
  </si>
  <si>
    <t>The below table illustrates the results from 2 historic simulations of a stock trading system over 21+ years using daily price data since Dec 1998.</t>
  </si>
  <si>
    <t>The result has reversed! Both the MAR &amp; Sharpe Ratios are now lower when the positions are rebalanced.</t>
  </si>
  <si>
    <t xml:space="preserve">1. Generate a  number (30-50) of random portfolios. </t>
  </si>
  <si>
    <t>2. For each random portfolio, run tests "Before" and  "After" the system change.</t>
  </si>
  <si>
    <t>3. Calculate the difference in the selected metrics (e.g. MAR, Sharpe…) from the simulation results before and after the change.</t>
  </si>
  <si>
    <t>5. Calculate the Margin of Error and Confidence Interval for the difference in Means to assess if the change to the system results in a significant improvement (online tools or in Excel).</t>
  </si>
  <si>
    <t>6. If desired, calculate the the required sample Size to reduce the margin of error.</t>
  </si>
  <si>
    <t>4. Test the Sample data for Normality (Online tools can be used). The statistical calculations (e.g. Confidence interval) work on the assumption that the data is normal.</t>
  </si>
  <si>
    <t xml:space="preserve">          --&gt; IF NOT Normal, "Boot Strapping" can be applied.</t>
  </si>
  <si>
    <t>"Conf. Intv."  Calculation of Margin of Error,  Conf. Intv and Sample Size in relation to the difference in Means of Sample Data. We show calculations from both online tool and Excel.</t>
  </si>
  <si>
    <t>"Bootstrapping"  Calculation of Margin of Error &amp;  Conf. Intv using Bootstrapping . Included only as an alternative route in case the sample data is NOT Normal.</t>
  </si>
  <si>
    <t>Data for online tools ( % can't be used)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</si>
</sst>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0.0000"/>
    <numFmt numFmtId="167" formatCode="0.000000"/>
  </numFmts>
  <fonts count="32"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8"/>
      <name val="Calibri"/>
      <family val="2"/>
      <scheme val="minor"/>
    </font>
    <font>
      <b/>
      <sz val="11"/>
      <color rgb="FFFF0000"/>
      <name val="Calibri"/>
      <family val="2"/>
      <scheme val="minor"/>
    </font>
    <font>
      <i/>
      <sz val="11"/>
      <color theme="1"/>
      <name val="Calibri"/>
      <family val="2"/>
      <scheme val="minor"/>
    </font>
    <font>
      <sz val="11"/>
      <name val="Calibri"/>
      <family val="2"/>
      <scheme val="minor"/>
    </font>
    <font>
      <b/>
      <sz val="11"/>
      <color theme="4"/>
      <name val="Calibri"/>
      <family val="2"/>
      <scheme val="minor"/>
    </font>
    <font>
      <sz val="12"/>
      <color theme="1"/>
      <name val="Calibri"/>
      <family val="2"/>
      <scheme val="minor"/>
    </font>
    <font>
      <sz val="12"/>
      <color rgb="FFFF0000"/>
      <name val="Calibri"/>
      <family val="2"/>
      <scheme val="minor"/>
    </font>
    <font>
      <sz val="11"/>
      <color theme="4" tint="-0.249977111117893"/>
      <name val="Calibri"/>
      <family val="2"/>
      <scheme val="minor"/>
    </font>
    <font>
      <b/>
      <sz val="12"/>
      <color theme="4" tint="-0.249977111117893"/>
      <name val="Calibri"/>
      <family val="2"/>
      <scheme val="minor"/>
    </font>
    <font>
      <sz val="12"/>
      <color theme="4" tint="-0.249977111117893"/>
      <name val="Calibri"/>
      <family val="2"/>
      <scheme val="minor"/>
    </font>
    <font>
      <b/>
      <sz val="11"/>
      <color theme="4" tint="-0.249977111117893"/>
      <name val="Calibri"/>
      <family val="2"/>
      <scheme val="minor"/>
    </font>
    <font>
      <b/>
      <sz val="12"/>
      <color rgb="FFFF0000"/>
      <name val="Calibri"/>
      <family val="2"/>
      <scheme val="minor"/>
    </font>
    <font>
      <b/>
      <sz val="14"/>
      <color theme="1"/>
      <name val="Calibri"/>
      <family val="2"/>
      <scheme val="minor"/>
    </font>
    <font>
      <b/>
      <sz val="11"/>
      <color rgb="FF002060"/>
      <name val="Calibri"/>
      <family val="2"/>
      <scheme val="minor"/>
    </font>
    <font>
      <sz val="11"/>
      <color theme="1"/>
      <name val="Calibri"/>
      <family val="2"/>
    </font>
    <font>
      <sz val="12"/>
      <color rgb="FFFF0000"/>
      <name val="Calibri"/>
      <family val="2"/>
    </font>
    <font>
      <b/>
      <sz val="11"/>
      <name val="Calibri"/>
      <family val="2"/>
      <scheme val="minor"/>
    </font>
    <font>
      <sz val="11"/>
      <color rgb="FF0070C0"/>
      <name val="Calibri"/>
      <family val="2"/>
      <scheme val="minor"/>
    </font>
    <font>
      <sz val="12"/>
      <color rgb="FF0070C0"/>
      <name val="Calibri"/>
      <family val="2"/>
      <scheme val="minor"/>
    </font>
    <font>
      <b/>
      <i/>
      <sz val="11"/>
      <color theme="1"/>
      <name val="Calibri"/>
      <family val="2"/>
      <scheme val="minor"/>
    </font>
    <font>
      <sz val="12"/>
      <color theme="3"/>
      <name val="Calibri"/>
      <family val="2"/>
      <scheme val="minor"/>
    </font>
    <font>
      <u/>
      <sz val="11"/>
      <color theme="10"/>
      <name val="Calibri"/>
      <family val="2"/>
      <scheme val="minor"/>
    </font>
    <font>
      <b/>
      <u/>
      <sz val="11"/>
      <color theme="10"/>
      <name val="Calibri"/>
      <family val="2"/>
      <scheme val="minor"/>
    </font>
    <font>
      <sz val="16"/>
      <color rgb="FFFF0000"/>
      <name val="Calibri"/>
      <family val="2"/>
      <scheme val="minor"/>
    </font>
    <font>
      <b/>
      <sz val="11"/>
      <color theme="4" tint="-0.499984740745262"/>
      <name val="Calibri"/>
      <family val="2"/>
      <scheme val="minor"/>
    </font>
    <font>
      <sz val="11"/>
      <color theme="4" tint="-0.499984740745262"/>
      <name val="Calibri"/>
      <family val="2"/>
      <scheme val="minor"/>
    </font>
    <font>
      <b/>
      <sz val="12"/>
      <color theme="4" tint="-0.499984740745262"/>
      <name val="Calibri"/>
      <family val="2"/>
      <scheme val="minor"/>
    </font>
    <font>
      <sz val="12"/>
      <color theme="4" tint="-0.499984740745262"/>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rgb="FFFFFFCC"/>
        <bgColor indexed="64"/>
      </patternFill>
    </fill>
    <fill>
      <patternFill patternType="solid">
        <fgColor theme="0" tint="-0.14999847407452621"/>
        <bgColor indexed="64"/>
      </patternFill>
    </fill>
  </fills>
  <borders count="12">
    <border>
      <left/>
      <right/>
      <top/>
      <bottom/>
      <diagonal/>
    </border>
    <border>
      <left/>
      <right/>
      <top/>
      <bottom style="medium">
        <color indexed="64"/>
      </bottom>
      <diagonal/>
    </border>
    <border>
      <left/>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9" fontId="1" fillId="0" borderId="0" applyFont="0" applyFill="0" applyBorder="0" applyAlignment="0" applyProtection="0"/>
    <xf numFmtId="0" fontId="25" fillId="0" borderId="0" applyNumberFormat="0" applyFill="0" applyBorder="0" applyAlignment="0" applyProtection="0"/>
  </cellStyleXfs>
  <cellXfs count="148">
    <xf numFmtId="0" fontId="0" fillId="0" borderId="0" xfId="0"/>
    <xf numFmtId="0" fontId="2" fillId="0" borderId="0" xfId="0" applyFont="1"/>
    <xf numFmtId="0" fontId="5" fillId="0" borderId="0" xfId="0" applyFont="1"/>
    <xf numFmtId="2" fontId="0" fillId="0" borderId="0" xfId="0" applyNumberFormat="1"/>
    <xf numFmtId="9" fontId="0" fillId="0" borderId="0" xfId="0" applyNumberFormat="1"/>
    <xf numFmtId="0" fontId="0" fillId="0" borderId="0" xfId="0" applyFill="1" applyBorder="1" applyAlignment="1"/>
    <xf numFmtId="0" fontId="0" fillId="0" borderId="1" xfId="0" applyFill="1" applyBorder="1" applyAlignment="1"/>
    <xf numFmtId="0" fontId="6" fillId="0" borderId="2" xfId="0" applyFont="1" applyFill="1" applyBorder="1" applyAlignment="1">
      <alignment horizontal="center"/>
    </xf>
    <xf numFmtId="165" fontId="0" fillId="0" borderId="0" xfId="1" applyNumberFormat="1" applyFont="1"/>
    <xf numFmtId="166" fontId="0" fillId="0" borderId="0" xfId="0" applyNumberFormat="1"/>
    <xf numFmtId="0" fontId="3" fillId="0" borderId="0" xfId="0" applyFont="1"/>
    <xf numFmtId="0" fontId="0" fillId="2" borderId="0" xfId="0" applyFill="1" applyBorder="1" applyAlignment="1"/>
    <xf numFmtId="165" fontId="0" fillId="0" borderId="0" xfId="0" applyNumberFormat="1"/>
    <xf numFmtId="0" fontId="5" fillId="0" borderId="0" xfId="0" applyFont="1" applyAlignment="1">
      <alignment wrapText="1"/>
    </xf>
    <xf numFmtId="0" fontId="7" fillId="0" borderId="0" xfId="0" applyFont="1"/>
    <xf numFmtId="2" fontId="7" fillId="0" borderId="0" xfId="0" applyNumberFormat="1" applyFont="1"/>
    <xf numFmtId="0" fontId="2" fillId="0" borderId="0" xfId="0" applyFont="1" applyAlignment="1">
      <alignment wrapText="1"/>
    </xf>
    <xf numFmtId="0" fontId="8" fillId="0" borderId="0" xfId="0" applyFont="1"/>
    <xf numFmtId="0" fontId="0" fillId="3" borderId="0" xfId="0" applyFill="1"/>
    <xf numFmtId="165" fontId="0" fillId="3" borderId="0" xfId="1" applyNumberFormat="1" applyFont="1" applyFill="1"/>
    <xf numFmtId="0" fontId="9" fillId="3" borderId="0" xfId="0" applyFont="1" applyFill="1"/>
    <xf numFmtId="0" fontId="12" fillId="3" borderId="0" xfId="0" applyFont="1" applyFill="1"/>
    <xf numFmtId="0" fontId="13" fillId="3" borderId="0" xfId="0" applyFont="1" applyFill="1"/>
    <xf numFmtId="0" fontId="11" fillId="3" borderId="0" xfId="0" applyFont="1" applyFill="1"/>
    <xf numFmtId="0" fontId="14" fillId="3" borderId="0" xfId="0" applyFont="1" applyFill="1"/>
    <xf numFmtId="0" fontId="16" fillId="0" borderId="0" xfId="0" applyFont="1"/>
    <xf numFmtId="0" fontId="0" fillId="4" borderId="0" xfId="0" applyFill="1"/>
    <xf numFmtId="0" fontId="0" fillId="0" borderId="0" xfId="0" applyFont="1"/>
    <xf numFmtId="0" fontId="17" fillId="0" borderId="0" xfId="0" applyFont="1"/>
    <xf numFmtId="0" fontId="15" fillId="0" borderId="0" xfId="0" applyFont="1"/>
    <xf numFmtId="0" fontId="18" fillId="0" borderId="0" xfId="0" applyFont="1"/>
    <xf numFmtId="0" fontId="10" fillId="0" borderId="0" xfId="0" applyFont="1"/>
    <xf numFmtId="0" fontId="0" fillId="0" borderId="0" xfId="0" applyNumberFormat="1" applyFill="1" applyBorder="1" applyAlignment="1"/>
    <xf numFmtId="0" fontId="6" fillId="0" borderId="2" xfId="0" applyFont="1" applyFill="1" applyBorder="1" applyAlignment="1">
      <alignment horizontal="centerContinuous"/>
    </xf>
    <xf numFmtId="165" fontId="7" fillId="0" borderId="0" xfId="1" applyNumberFormat="1" applyFont="1"/>
    <xf numFmtId="0" fontId="20" fillId="0" borderId="0" xfId="0" applyFont="1"/>
    <xf numFmtId="0" fontId="0" fillId="0" borderId="1" xfId="0" applyBorder="1"/>
    <xf numFmtId="0" fontId="5" fillId="0" borderId="3" xfId="0" applyFont="1" applyBorder="1"/>
    <xf numFmtId="166" fontId="0" fillId="0" borderId="1" xfId="0" applyNumberFormat="1" applyBorder="1"/>
    <xf numFmtId="166" fontId="5" fillId="0" borderId="0" xfId="0" applyNumberFormat="1" applyFont="1"/>
    <xf numFmtId="9" fontId="3" fillId="0" borderId="0" xfId="1" applyFont="1"/>
    <xf numFmtId="9" fontId="20" fillId="0" borderId="0" xfId="1" applyFont="1"/>
    <xf numFmtId="0" fontId="9" fillId="0" borderId="0" xfId="0" applyFont="1"/>
    <xf numFmtId="0" fontId="0" fillId="3" borderId="0" xfId="0" applyFont="1" applyFill="1"/>
    <xf numFmtId="0" fontId="21" fillId="3" borderId="0" xfId="0" applyFont="1" applyFill="1"/>
    <xf numFmtId="167" fontId="3" fillId="0" borderId="0" xfId="0" applyNumberFormat="1" applyFont="1"/>
    <xf numFmtId="166" fontId="3" fillId="0" borderId="0" xfId="0" applyNumberFormat="1" applyFont="1"/>
    <xf numFmtId="165" fontId="3" fillId="0" borderId="0" xfId="1" applyNumberFormat="1" applyFont="1"/>
    <xf numFmtId="0" fontId="23" fillId="0" borderId="2" xfId="0" applyFont="1" applyFill="1" applyBorder="1" applyAlignment="1">
      <alignment horizontal="center"/>
    </xf>
    <xf numFmtId="165" fontId="20" fillId="0" borderId="0" xfId="1" applyNumberFormat="1" applyFont="1"/>
    <xf numFmtId="0" fontId="3" fillId="0" borderId="0" xfId="1" applyNumberFormat="1" applyFont="1"/>
    <xf numFmtId="164" fontId="0" fillId="0" borderId="0" xfId="1" applyNumberFormat="1" applyFont="1"/>
    <xf numFmtId="2" fontId="0" fillId="0" borderId="0" xfId="1" applyNumberFormat="1" applyFont="1"/>
    <xf numFmtId="167" fontId="0" fillId="0" borderId="0" xfId="0" applyNumberFormat="1"/>
    <xf numFmtId="0" fontId="3" fillId="5" borderId="4" xfId="0" applyFont="1" applyFill="1" applyBorder="1"/>
    <xf numFmtId="9" fontId="0" fillId="5" borderId="4" xfId="0" applyNumberFormat="1" applyFill="1" applyBorder="1"/>
    <xf numFmtId="0" fontId="0" fillId="5" borderId="4" xfId="0" applyNumberFormat="1" applyFill="1" applyBorder="1"/>
    <xf numFmtId="165" fontId="0" fillId="5" borderId="4" xfId="1" applyNumberFormat="1" applyFont="1" applyFill="1" applyBorder="1"/>
    <xf numFmtId="166" fontId="0" fillId="5" borderId="4" xfId="0" applyNumberFormat="1" applyFill="1" applyBorder="1"/>
    <xf numFmtId="0" fontId="0" fillId="4" borderId="0" xfId="0" applyFill="1" applyBorder="1" applyAlignment="1"/>
    <xf numFmtId="0" fontId="0" fillId="4" borderId="1" xfId="0" applyFill="1" applyBorder="1" applyAlignment="1"/>
    <xf numFmtId="166" fontId="0" fillId="4" borderId="0" xfId="0" applyNumberFormat="1" applyFill="1"/>
    <xf numFmtId="0" fontId="20" fillId="0" borderId="0" xfId="1" applyNumberFormat="1" applyFont="1"/>
    <xf numFmtId="0" fontId="23" fillId="0" borderId="3" xfId="0" applyFont="1" applyFill="1" applyBorder="1" applyAlignment="1">
      <alignment horizontal="center"/>
    </xf>
    <xf numFmtId="0" fontId="0" fillId="0" borderId="0" xfId="0" applyBorder="1"/>
    <xf numFmtId="166" fontId="0" fillId="0" borderId="0" xfId="0" applyNumberFormat="1" applyBorder="1"/>
    <xf numFmtId="0" fontId="3" fillId="4" borderId="0" xfId="0" applyFont="1" applyFill="1"/>
    <xf numFmtId="0" fontId="0" fillId="0" borderId="5" xfId="0" applyBorder="1"/>
    <xf numFmtId="0" fontId="20" fillId="0" borderId="6" xfId="0" applyFont="1" applyBorder="1"/>
    <xf numFmtId="0" fontId="0" fillId="0" borderId="6" xfId="0" applyBorder="1"/>
    <xf numFmtId="0" fontId="5" fillId="0" borderId="6" xfId="0" applyFont="1" applyBorder="1"/>
    <xf numFmtId="0" fontId="7" fillId="0" borderId="6" xfId="0" applyFont="1" applyBorder="1"/>
    <xf numFmtId="0" fontId="3" fillId="0" borderId="7" xfId="0" applyFont="1" applyBorder="1"/>
    <xf numFmtId="0" fontId="5" fillId="0" borderId="8" xfId="0" applyFont="1" applyBorder="1"/>
    <xf numFmtId="166" fontId="0" fillId="0" borderId="9" xfId="0" applyNumberFormat="1" applyBorder="1"/>
    <xf numFmtId="0" fontId="0" fillId="0" borderId="9" xfId="0" applyBorder="1"/>
    <xf numFmtId="9" fontId="0" fillId="0" borderId="9" xfId="0" applyNumberFormat="1" applyBorder="1"/>
    <xf numFmtId="0" fontId="0" fillId="0" borderId="9" xfId="0" applyFont="1" applyBorder="1"/>
    <xf numFmtId="0" fontId="7" fillId="0" borderId="9" xfId="0" applyFont="1" applyBorder="1"/>
    <xf numFmtId="0" fontId="5" fillId="0" borderId="10" xfId="0" applyFont="1" applyBorder="1"/>
    <xf numFmtId="167" fontId="0" fillId="0" borderId="0" xfId="0" applyNumberFormat="1" applyFill="1" applyBorder="1" applyAlignment="1"/>
    <xf numFmtId="167" fontId="0" fillId="2" borderId="0" xfId="0" applyNumberFormat="1" applyFill="1" applyBorder="1" applyAlignment="1"/>
    <xf numFmtId="167" fontId="0" fillId="0" borderId="1" xfId="0" applyNumberFormat="1" applyFill="1" applyBorder="1" applyAlignment="1"/>
    <xf numFmtId="167" fontId="0" fillId="0" borderId="1" xfId="0" applyNumberFormat="1" applyBorder="1"/>
    <xf numFmtId="167" fontId="5" fillId="0" borderId="0" xfId="0" applyNumberFormat="1" applyFont="1"/>
    <xf numFmtId="167" fontId="23" fillId="0" borderId="2" xfId="0" applyNumberFormat="1" applyFont="1" applyFill="1" applyBorder="1" applyAlignment="1">
      <alignment horizontal="center"/>
    </xf>
    <xf numFmtId="0" fontId="6" fillId="4" borderId="0" xfId="0" applyFont="1" applyFill="1" applyBorder="1" applyAlignment="1">
      <alignment horizontal="center"/>
    </xf>
    <xf numFmtId="0" fontId="22" fillId="3" borderId="0" xfId="0" applyFont="1" applyFill="1"/>
    <xf numFmtId="0" fontId="5" fillId="5" borderId="0" xfId="0" applyFont="1" applyFill="1" applyBorder="1"/>
    <xf numFmtId="0" fontId="0" fillId="5" borderId="0" xfId="0" applyFill="1"/>
    <xf numFmtId="0" fontId="3" fillId="5" borderId="0" xfId="0" applyFont="1" applyFill="1"/>
    <xf numFmtId="167" fontId="2" fillId="0" borderId="0" xfId="0" applyNumberFormat="1" applyFont="1"/>
    <xf numFmtId="10" fontId="3" fillId="0" borderId="0" xfId="1" applyNumberFormat="1" applyFont="1"/>
    <xf numFmtId="10" fontId="20" fillId="0" borderId="0" xfId="1" applyNumberFormat="1" applyFont="1"/>
    <xf numFmtId="166" fontId="3" fillId="0" borderId="0" xfId="1" applyNumberFormat="1" applyFont="1"/>
    <xf numFmtId="166" fontId="20" fillId="0" borderId="0" xfId="1" applyNumberFormat="1" applyFont="1"/>
    <xf numFmtId="0" fontId="0" fillId="0" borderId="0" xfId="0" applyNumberFormat="1"/>
    <xf numFmtId="0" fontId="0" fillId="0" borderId="0" xfId="0" applyFill="1"/>
    <xf numFmtId="0" fontId="15" fillId="3" borderId="0" xfId="0" applyFont="1" applyFill="1"/>
    <xf numFmtId="0" fontId="11" fillId="5" borderId="0" xfId="0" applyFont="1" applyFill="1"/>
    <xf numFmtId="0" fontId="13" fillId="5" borderId="0" xfId="0" applyFont="1" applyFill="1"/>
    <xf numFmtId="0" fontId="9" fillId="5" borderId="0" xfId="0" applyFont="1" applyFill="1"/>
    <xf numFmtId="0" fontId="0" fillId="5" borderId="0" xfId="0" applyFont="1" applyFill="1"/>
    <xf numFmtId="0" fontId="24" fillId="5" borderId="0" xfId="0" applyFont="1" applyFill="1"/>
    <xf numFmtId="0" fontId="5" fillId="5" borderId="0" xfId="0" applyFont="1" applyFill="1"/>
    <xf numFmtId="164" fontId="0" fillId="0" borderId="0" xfId="0" applyNumberFormat="1"/>
    <xf numFmtId="164" fontId="20" fillId="0" borderId="0" xfId="1" applyNumberFormat="1" applyFont="1"/>
    <xf numFmtId="9" fontId="0" fillId="5" borderId="11" xfId="0" applyNumberFormat="1" applyFill="1" applyBorder="1"/>
    <xf numFmtId="0" fontId="14" fillId="5" borderId="0" xfId="0" applyFont="1" applyFill="1"/>
    <xf numFmtId="164" fontId="0" fillId="5" borderId="0" xfId="1" applyNumberFormat="1" applyFont="1" applyFill="1"/>
    <xf numFmtId="165" fontId="0" fillId="5" borderId="0" xfId="1" applyNumberFormat="1" applyFont="1" applyFill="1"/>
    <xf numFmtId="9" fontId="0" fillId="5" borderId="0" xfId="1" applyFont="1" applyFill="1"/>
    <xf numFmtId="9" fontId="0" fillId="5" borderId="0" xfId="1" applyNumberFormat="1" applyFont="1" applyFill="1"/>
    <xf numFmtId="0" fontId="5" fillId="6" borderId="0" xfId="0" applyFont="1" applyFill="1"/>
    <xf numFmtId="0" fontId="0" fillId="6" borderId="0" xfId="0" applyFill="1"/>
    <xf numFmtId="165" fontId="0" fillId="6" borderId="0" xfId="1" applyNumberFormat="1" applyFont="1" applyFill="1"/>
    <xf numFmtId="165" fontId="3" fillId="6" borderId="0" xfId="1" applyNumberFormat="1" applyFont="1" applyFill="1"/>
    <xf numFmtId="165" fontId="20" fillId="6" borderId="0" xfId="1" applyNumberFormat="1" applyFont="1" applyFill="1"/>
    <xf numFmtId="0" fontId="2" fillId="0" borderId="0" xfId="0" applyFont="1" applyAlignment="1">
      <alignment wrapText="1"/>
    </xf>
    <xf numFmtId="0" fontId="20" fillId="5" borderId="0" xfId="0" applyFont="1" applyFill="1"/>
    <xf numFmtId="0" fontId="2" fillId="5" borderId="0" xfId="0" applyFont="1" applyFill="1"/>
    <xf numFmtId="2" fontId="0" fillId="5" borderId="0" xfId="0" applyNumberFormat="1" applyFill="1"/>
    <xf numFmtId="0" fontId="0" fillId="5" borderId="0" xfId="0" applyFill="1" applyAlignment="1">
      <alignment wrapText="1"/>
    </xf>
    <xf numFmtId="0" fontId="0" fillId="5" borderId="0" xfId="0" applyFill="1" applyAlignment="1">
      <alignment wrapText="1"/>
    </xf>
    <xf numFmtId="0" fontId="14" fillId="5" borderId="0" xfId="0" applyFont="1" applyFill="1" applyAlignment="1">
      <alignment wrapText="1"/>
    </xf>
    <xf numFmtId="0" fontId="5" fillId="5" borderId="0" xfId="0" applyFont="1" applyFill="1" applyAlignment="1">
      <alignment wrapText="1"/>
    </xf>
    <xf numFmtId="0" fontId="27" fillId="5" borderId="0" xfId="0" applyFont="1" applyFill="1"/>
    <xf numFmtId="0" fontId="2" fillId="0" borderId="0" xfId="0" applyFont="1" applyAlignment="1"/>
    <xf numFmtId="0" fontId="28" fillId="3" borderId="0" xfId="0" applyFont="1" applyFill="1"/>
    <xf numFmtId="0" fontId="29" fillId="3" borderId="0" xfId="0" applyFont="1" applyFill="1"/>
    <xf numFmtId="0" fontId="28" fillId="5" borderId="0" xfId="0" applyFont="1" applyFill="1"/>
    <xf numFmtId="0" fontId="29" fillId="5" borderId="0" xfId="0" applyFont="1" applyFill="1"/>
    <xf numFmtId="0" fontId="31" fillId="3" borderId="0" xfId="0" applyFont="1" applyFill="1"/>
    <xf numFmtId="0" fontId="30" fillId="5" borderId="0" xfId="0" applyFont="1" applyFill="1"/>
    <xf numFmtId="0" fontId="12" fillId="5" borderId="0" xfId="0" applyFont="1" applyFill="1"/>
    <xf numFmtId="0" fontId="0" fillId="0" borderId="0" xfId="0" applyFill="1" applyAlignment="1">
      <alignment wrapText="1"/>
    </xf>
    <xf numFmtId="0" fontId="0" fillId="0" borderId="0" xfId="0" applyFill="1" applyAlignment="1">
      <alignment wrapText="1"/>
    </xf>
    <xf numFmtId="0" fontId="26" fillId="0" borderId="0" xfId="2" applyFont="1" applyFill="1" applyAlignment="1">
      <alignment wrapText="1"/>
    </xf>
    <xf numFmtId="0" fontId="26" fillId="0" borderId="0" xfId="2" applyFont="1" applyFill="1"/>
    <xf numFmtId="0" fontId="0" fillId="6" borderId="0" xfId="0" applyFill="1" applyAlignment="1">
      <alignment wrapText="1"/>
    </xf>
    <xf numFmtId="0" fontId="25" fillId="6" borderId="0" xfId="2" applyFill="1" applyAlignment="1">
      <alignment wrapText="1"/>
    </xf>
    <xf numFmtId="0" fontId="25" fillId="0" borderId="0" xfId="2" applyFill="1"/>
    <xf numFmtId="0" fontId="3" fillId="0" borderId="0" xfId="0" applyFont="1" applyFill="1"/>
    <xf numFmtId="0" fontId="20" fillId="0" borderId="0" xfId="0" applyFont="1" applyFill="1"/>
    <xf numFmtId="165" fontId="0" fillId="0" borderId="0" xfId="1" applyNumberFormat="1" applyFont="1" applyFill="1"/>
    <xf numFmtId="0" fontId="2" fillId="0" borderId="0" xfId="0" applyFont="1" applyFill="1"/>
    <xf numFmtId="2" fontId="0" fillId="0" borderId="0" xfId="0" applyNumberFormat="1" applyFill="1"/>
    <xf numFmtId="0" fontId="16" fillId="5" borderId="0" xfId="0" applyFont="1" applyFill="1"/>
  </cellXfs>
  <cellStyles count="3">
    <cellStyle name="Hyperlink" xfId="2" builtinId="8"/>
    <cellStyle name="Normal" xfId="0" builtinId="0"/>
    <cellStyle name="Percent" xfId="1"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5.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Q - Q Plot - MAR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'5.2 Norm. test Q-Q Plot'!$D$8:$D$40</c:f>
              <c:numCache>
                <c:formatCode>0.0000</c:formatCode>
                <c:ptCount val="33"/>
                <c:pt idx="0">
                  <c:v>-2.1661067528923286</c:v>
                </c:pt>
                <c:pt idx="1">
                  <c:v>-1.6906216295848977</c:v>
                </c:pt>
                <c:pt idx="2">
                  <c:v>-1.4342001596863787</c:v>
                </c:pt>
                <c:pt idx="3">
                  <c:v>-1.2477538553513243</c:v>
                </c:pt>
                <c:pt idx="4">
                  <c:v>-1.096803562093513</c:v>
                </c:pt>
                <c:pt idx="5">
                  <c:v>-0.96742156610170071</c:v>
                </c:pt>
                <c:pt idx="6">
                  <c:v>-0.85249503427469364</c:v>
                </c:pt>
                <c:pt idx="7">
                  <c:v>-0.74785859476330196</c:v>
                </c:pt>
                <c:pt idx="8">
                  <c:v>-0.65083730644447746</c:v>
                </c:pt>
                <c:pt idx="9">
                  <c:v>-0.5595922742274323</c:v>
                </c:pt>
                <c:pt idx="10">
                  <c:v>-0.47278912099226744</c:v>
                </c:pt>
                <c:pt idx="11">
                  <c:v>-0.38941429785214438</c:v>
                </c:pt>
                <c:pt idx="12">
                  <c:v>-0.30866580569493407</c:v>
                </c:pt>
                <c:pt idx="13">
                  <c:v>-0.22988411757923208</c:v>
                </c:pt>
                <c:pt idx="14">
                  <c:v>-0.15250597424624437</c:v>
                </c:pt>
                <c:pt idx="15">
                  <c:v>-7.60316231203884E-2</c:v>
                </c:pt>
                <c:pt idx="16">
                  <c:v>0</c:v>
                </c:pt>
                <c:pt idx="17">
                  <c:v>7.60316231203884E-2</c:v>
                </c:pt>
                <c:pt idx="18">
                  <c:v>7.60316231203884E-2</c:v>
                </c:pt>
                <c:pt idx="19">
                  <c:v>0.22988411757923222</c:v>
                </c:pt>
                <c:pt idx="20">
                  <c:v>0.30866580569493407</c:v>
                </c:pt>
                <c:pt idx="21">
                  <c:v>0.30866580569493407</c:v>
                </c:pt>
                <c:pt idx="22">
                  <c:v>0.47278912099226728</c:v>
                </c:pt>
                <c:pt idx="23">
                  <c:v>0.55959227422743252</c:v>
                </c:pt>
                <c:pt idx="24">
                  <c:v>0.65083730644447746</c:v>
                </c:pt>
                <c:pt idx="25">
                  <c:v>0.74785859476330196</c:v>
                </c:pt>
                <c:pt idx="26">
                  <c:v>0.85249503427469353</c:v>
                </c:pt>
                <c:pt idx="27">
                  <c:v>0.96742156610170071</c:v>
                </c:pt>
                <c:pt idx="28">
                  <c:v>1.096803562093513</c:v>
                </c:pt>
                <c:pt idx="29">
                  <c:v>1.2477538553513243</c:v>
                </c:pt>
                <c:pt idx="30">
                  <c:v>1.434200159686378</c:v>
                </c:pt>
                <c:pt idx="31">
                  <c:v>1.6906216295848984</c:v>
                </c:pt>
                <c:pt idx="32">
                  <c:v>2.166106752892329</c:v>
                </c:pt>
              </c:numCache>
            </c:numRef>
          </c:xVal>
          <c:yVal>
            <c:numRef>
              <c:f>'5.2 Norm. test Q-Q Plot'!$E$8:$E$40</c:f>
              <c:numCache>
                <c:formatCode>0.00</c:formatCode>
                <c:ptCount val="33"/>
                <c:pt idx="0">
                  <c:v>-0.16176470588235306</c:v>
                </c:pt>
                <c:pt idx="1">
                  <c:v>-9.7560975609756059E-2</c:v>
                </c:pt>
                <c:pt idx="2">
                  <c:v>-4.878048780487796E-2</c:v>
                </c:pt>
                <c:pt idx="3">
                  <c:v>3.3333333333333368E-2</c:v>
                </c:pt>
                <c:pt idx="4">
                  <c:v>6.8965517241379379E-2</c:v>
                </c:pt>
                <c:pt idx="5">
                  <c:v>9.523809523809533E-2</c:v>
                </c:pt>
                <c:pt idx="6">
                  <c:v>9.7560975609756184E-2</c:v>
                </c:pt>
                <c:pt idx="7">
                  <c:v>0.13953488372093023</c:v>
                </c:pt>
                <c:pt idx="8">
                  <c:v>0.17142857142857143</c:v>
                </c:pt>
                <c:pt idx="9">
                  <c:v>0.25641025641025633</c:v>
                </c:pt>
                <c:pt idx="10">
                  <c:v>0.29032258064516137</c:v>
                </c:pt>
                <c:pt idx="11">
                  <c:v>0.33333333333333331</c:v>
                </c:pt>
                <c:pt idx="12">
                  <c:v>0.36363636363636359</c:v>
                </c:pt>
                <c:pt idx="13">
                  <c:v>0.42105263157894746</c:v>
                </c:pt>
                <c:pt idx="14">
                  <c:v>0.42424242424242409</c:v>
                </c:pt>
                <c:pt idx="15">
                  <c:v>0.42857142857142849</c:v>
                </c:pt>
                <c:pt idx="16">
                  <c:v>0.44444444444444453</c:v>
                </c:pt>
                <c:pt idx="17">
                  <c:v>0.45161290322580649</c:v>
                </c:pt>
                <c:pt idx="18">
                  <c:v>0.45161290322580649</c:v>
                </c:pt>
                <c:pt idx="19">
                  <c:v>0.49999999999999978</c:v>
                </c:pt>
                <c:pt idx="20">
                  <c:v>0.51428571428571446</c:v>
                </c:pt>
                <c:pt idx="21">
                  <c:v>0.51428571428571446</c:v>
                </c:pt>
                <c:pt idx="22">
                  <c:v>0.51612903225806439</c:v>
                </c:pt>
                <c:pt idx="23">
                  <c:v>0.52631578947368407</c:v>
                </c:pt>
                <c:pt idx="24">
                  <c:v>0.54545454545454541</c:v>
                </c:pt>
                <c:pt idx="25">
                  <c:v>0.60714285714285698</c:v>
                </c:pt>
                <c:pt idx="26">
                  <c:v>0.625</c:v>
                </c:pt>
                <c:pt idx="27">
                  <c:v>0.68750000000000011</c:v>
                </c:pt>
                <c:pt idx="28">
                  <c:v>0.75757575757575735</c:v>
                </c:pt>
                <c:pt idx="29">
                  <c:v>0.78260869565217372</c:v>
                </c:pt>
                <c:pt idx="30">
                  <c:v>0.81818181818181823</c:v>
                </c:pt>
                <c:pt idx="31">
                  <c:v>1</c:v>
                </c:pt>
                <c:pt idx="32">
                  <c:v>1.1379310344827587</c:v>
                </c:pt>
              </c:numCache>
            </c:numRef>
          </c:yVal>
          <c:smooth val="0"/>
          <c:extLst>
            <c:ext xmlns:c16="http://schemas.microsoft.com/office/drawing/2014/chart" uri="{C3380CC4-5D6E-409C-BE32-E72D297353CC}">
              <c16:uniqueId val="{00000001-FFF3-48DA-A40E-A052B822D3A8}"/>
            </c:ext>
          </c:extLst>
        </c:ser>
        <c:dLbls>
          <c:showLegendKey val="0"/>
          <c:showVal val="0"/>
          <c:showCatName val="0"/>
          <c:showSerName val="0"/>
          <c:showPercent val="0"/>
          <c:showBubbleSize val="0"/>
        </c:dLbls>
        <c:axId val="477195976"/>
        <c:axId val="477197896"/>
      </c:scatterChart>
      <c:valAx>
        <c:axId val="477195976"/>
        <c:scaling>
          <c:orientation val="minMax"/>
        </c:scaling>
        <c:delete val="0"/>
        <c:axPos val="b"/>
        <c:majorGridlines>
          <c:spPr>
            <a:ln w="9525" cap="flat" cmpd="sng" algn="ctr">
              <a:solidFill>
                <a:schemeClr val="tx1">
                  <a:lumMod val="15000"/>
                  <a:lumOff val="85000"/>
                </a:schemeClr>
              </a:solidFill>
              <a:round/>
            </a:ln>
            <a:effectLst/>
          </c:spPr>
        </c:majorGridlines>
        <c:numFmt formatCode="0.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77197896"/>
        <c:crosses val="autoZero"/>
        <c:crossBetween val="midCat"/>
      </c:valAx>
      <c:valAx>
        <c:axId val="47719789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7719597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Q - Q Plot - Sharpe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'5.2 Norm. test Q-Q Plot'!$U$8:$U$40</c:f>
              <c:numCache>
                <c:formatCode>0.0000</c:formatCode>
                <c:ptCount val="33"/>
                <c:pt idx="0">
                  <c:v>-2.1661067528923286</c:v>
                </c:pt>
                <c:pt idx="1">
                  <c:v>-1.6906216295848977</c:v>
                </c:pt>
                <c:pt idx="2">
                  <c:v>-1.4342001596863787</c:v>
                </c:pt>
                <c:pt idx="3">
                  <c:v>-1.2477538553513243</c:v>
                </c:pt>
                <c:pt idx="4">
                  <c:v>-1.096803562093513</c:v>
                </c:pt>
                <c:pt idx="5">
                  <c:v>-0.96742156610170071</c:v>
                </c:pt>
                <c:pt idx="6">
                  <c:v>-0.85249503427469364</c:v>
                </c:pt>
                <c:pt idx="7">
                  <c:v>-0.74785859476330196</c:v>
                </c:pt>
                <c:pt idx="8">
                  <c:v>-0.65083730644447746</c:v>
                </c:pt>
                <c:pt idx="9">
                  <c:v>-0.5595922742274323</c:v>
                </c:pt>
                <c:pt idx="10">
                  <c:v>-0.47278912099226744</c:v>
                </c:pt>
                <c:pt idx="11">
                  <c:v>-0.47278912099226744</c:v>
                </c:pt>
                <c:pt idx="12">
                  <c:v>-0.30866580569493407</c:v>
                </c:pt>
                <c:pt idx="13">
                  <c:v>-0.22988411757923208</c:v>
                </c:pt>
                <c:pt idx="14">
                  <c:v>-0.15250597424624437</c:v>
                </c:pt>
                <c:pt idx="15">
                  <c:v>-7.60316231203884E-2</c:v>
                </c:pt>
                <c:pt idx="16">
                  <c:v>0</c:v>
                </c:pt>
                <c:pt idx="17">
                  <c:v>7.60316231203884E-2</c:v>
                </c:pt>
                <c:pt idx="18">
                  <c:v>0.15250597424624424</c:v>
                </c:pt>
                <c:pt idx="19">
                  <c:v>0.22988411757923222</c:v>
                </c:pt>
                <c:pt idx="20">
                  <c:v>0.30866580569493407</c:v>
                </c:pt>
                <c:pt idx="21">
                  <c:v>0.38941429785214438</c:v>
                </c:pt>
                <c:pt idx="22">
                  <c:v>0.47278912099226728</c:v>
                </c:pt>
                <c:pt idx="23">
                  <c:v>0.55959227422743252</c:v>
                </c:pt>
                <c:pt idx="24">
                  <c:v>0.65083730644447746</c:v>
                </c:pt>
                <c:pt idx="25">
                  <c:v>0.74785859476330196</c:v>
                </c:pt>
                <c:pt idx="26">
                  <c:v>0.85249503427469353</c:v>
                </c:pt>
                <c:pt idx="27">
                  <c:v>0.96742156610170071</c:v>
                </c:pt>
                <c:pt idx="28">
                  <c:v>1.096803562093513</c:v>
                </c:pt>
                <c:pt idx="29">
                  <c:v>1.2477538553513243</c:v>
                </c:pt>
                <c:pt idx="30">
                  <c:v>1.434200159686378</c:v>
                </c:pt>
                <c:pt idx="31">
                  <c:v>1.6906216295848984</c:v>
                </c:pt>
                <c:pt idx="32">
                  <c:v>2.166106752892329</c:v>
                </c:pt>
              </c:numCache>
            </c:numRef>
          </c:xVal>
          <c:yVal>
            <c:numRef>
              <c:f>'5.2 Norm. test Q-Q Plot'!$V$8:$V$40</c:f>
              <c:numCache>
                <c:formatCode>0.00</c:formatCode>
                <c:ptCount val="33"/>
                <c:pt idx="0">
                  <c:v>-0.10958904109589036</c:v>
                </c:pt>
                <c:pt idx="1">
                  <c:v>-3.7500000000000033E-2</c:v>
                </c:pt>
                <c:pt idx="2">
                  <c:v>-3.6144578313252913E-2</c:v>
                </c:pt>
                <c:pt idx="3">
                  <c:v>-1.111111111111112E-2</c:v>
                </c:pt>
                <c:pt idx="4">
                  <c:v>5.0505050505050553E-2</c:v>
                </c:pt>
                <c:pt idx="5">
                  <c:v>7.4626865671641687E-2</c:v>
                </c:pt>
                <c:pt idx="6">
                  <c:v>7.4999999999999928E-2</c:v>
                </c:pt>
                <c:pt idx="7">
                  <c:v>7.5757575757575649E-2</c:v>
                </c:pt>
                <c:pt idx="8">
                  <c:v>8.0000000000000071E-2</c:v>
                </c:pt>
                <c:pt idx="9">
                  <c:v>0.10256410256410251</c:v>
                </c:pt>
                <c:pt idx="10">
                  <c:v>0.10810810810810806</c:v>
                </c:pt>
                <c:pt idx="11">
                  <c:v>0.10810810810810806</c:v>
                </c:pt>
                <c:pt idx="12">
                  <c:v>0.11249999999999996</c:v>
                </c:pt>
                <c:pt idx="13">
                  <c:v>0.11267605633802827</c:v>
                </c:pt>
                <c:pt idx="14">
                  <c:v>0.11428571428571439</c:v>
                </c:pt>
                <c:pt idx="15">
                  <c:v>0.12328767123287668</c:v>
                </c:pt>
                <c:pt idx="16">
                  <c:v>0.13432835820895517</c:v>
                </c:pt>
                <c:pt idx="17">
                  <c:v>0.13749999999999998</c:v>
                </c:pt>
                <c:pt idx="18">
                  <c:v>0.14285714285714299</c:v>
                </c:pt>
                <c:pt idx="19">
                  <c:v>0.15584415584415584</c:v>
                </c:pt>
                <c:pt idx="20">
                  <c:v>0.17105263157894737</c:v>
                </c:pt>
                <c:pt idx="21">
                  <c:v>0.17391304347826103</c:v>
                </c:pt>
                <c:pt idx="22">
                  <c:v>0.17567567567567569</c:v>
                </c:pt>
                <c:pt idx="23">
                  <c:v>0.17721518987341772</c:v>
                </c:pt>
                <c:pt idx="24">
                  <c:v>0.18840579710144931</c:v>
                </c:pt>
                <c:pt idx="25">
                  <c:v>0.20833333333333337</c:v>
                </c:pt>
                <c:pt idx="26">
                  <c:v>0.22580645161290325</c:v>
                </c:pt>
                <c:pt idx="27">
                  <c:v>0.22857142857142862</c:v>
                </c:pt>
                <c:pt idx="28">
                  <c:v>0.26388888888888901</c:v>
                </c:pt>
                <c:pt idx="29">
                  <c:v>0.33333333333333348</c:v>
                </c:pt>
                <c:pt idx="30">
                  <c:v>0.33898305084745778</c:v>
                </c:pt>
                <c:pt idx="31">
                  <c:v>0.34146341463414653</c:v>
                </c:pt>
                <c:pt idx="32">
                  <c:v>0.39655172413793122</c:v>
                </c:pt>
              </c:numCache>
            </c:numRef>
          </c:yVal>
          <c:smooth val="0"/>
          <c:extLst>
            <c:ext xmlns:c16="http://schemas.microsoft.com/office/drawing/2014/chart" uri="{C3380CC4-5D6E-409C-BE32-E72D297353CC}">
              <c16:uniqueId val="{00000001-F5DD-4FB0-AD66-DEECC61F59E4}"/>
            </c:ext>
          </c:extLst>
        </c:ser>
        <c:dLbls>
          <c:showLegendKey val="0"/>
          <c:showVal val="0"/>
          <c:showCatName val="0"/>
          <c:showSerName val="0"/>
          <c:showPercent val="0"/>
          <c:showBubbleSize val="0"/>
        </c:dLbls>
        <c:axId val="477195976"/>
        <c:axId val="477197896"/>
      </c:scatterChart>
      <c:valAx>
        <c:axId val="477195976"/>
        <c:scaling>
          <c:orientation val="minMax"/>
        </c:scaling>
        <c:delete val="0"/>
        <c:axPos val="b"/>
        <c:majorGridlines>
          <c:spPr>
            <a:ln w="9525" cap="flat" cmpd="sng" algn="ctr">
              <a:solidFill>
                <a:schemeClr val="tx1">
                  <a:lumMod val="15000"/>
                  <a:lumOff val="85000"/>
                </a:schemeClr>
              </a:solidFill>
              <a:round/>
            </a:ln>
            <a:effectLst/>
          </c:spPr>
        </c:majorGridlines>
        <c:numFmt formatCode="0.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77197896"/>
        <c:crosses val="autoZero"/>
        <c:crossBetween val="midCat"/>
      </c:valAx>
      <c:valAx>
        <c:axId val="47719789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7719597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Histogram</a:t>
            </a:r>
          </a:p>
        </c:rich>
      </c:tx>
      <c:overlay val="0"/>
    </c:title>
    <c:autoTitleDeleted val="0"/>
    <c:plotArea>
      <c:layout/>
      <c:barChart>
        <c:barDir val="col"/>
        <c:grouping val="clustered"/>
        <c:varyColors val="0"/>
        <c:ser>
          <c:idx val="0"/>
          <c:order val="0"/>
          <c:tx>
            <c:v>Frequency</c:v>
          </c:tx>
          <c:invertIfNegative val="0"/>
          <c:cat>
            <c:strRef>
              <c:f>'5.3 Norm. test - Chi Squared'!$Q$7:$Q$12</c:f>
              <c:strCache>
                <c:ptCount val="6"/>
                <c:pt idx="0">
                  <c:v>0.1</c:v>
                </c:pt>
                <c:pt idx="1">
                  <c:v>0.36</c:v>
                </c:pt>
                <c:pt idx="2">
                  <c:v>0.5</c:v>
                </c:pt>
                <c:pt idx="3">
                  <c:v>0.7</c:v>
                </c:pt>
                <c:pt idx="4">
                  <c:v>1.15</c:v>
                </c:pt>
                <c:pt idx="5">
                  <c:v>More</c:v>
                </c:pt>
              </c:strCache>
            </c:strRef>
          </c:cat>
          <c:val>
            <c:numRef>
              <c:f>'5.3 Norm. test - Chi Squared'!$R$7:$R$12</c:f>
              <c:numCache>
                <c:formatCode>General</c:formatCode>
                <c:ptCount val="6"/>
                <c:pt idx="0">
                  <c:v>7</c:v>
                </c:pt>
                <c:pt idx="1">
                  <c:v>5</c:v>
                </c:pt>
                <c:pt idx="2">
                  <c:v>8</c:v>
                </c:pt>
                <c:pt idx="3">
                  <c:v>8</c:v>
                </c:pt>
                <c:pt idx="4">
                  <c:v>5</c:v>
                </c:pt>
                <c:pt idx="5">
                  <c:v>0</c:v>
                </c:pt>
              </c:numCache>
            </c:numRef>
          </c:val>
          <c:extLst>
            <c:ext xmlns:c16="http://schemas.microsoft.com/office/drawing/2014/chart" uri="{C3380CC4-5D6E-409C-BE32-E72D297353CC}">
              <c16:uniqueId val="{00000001-A7B9-47CA-84C7-66B7CF6ED69D}"/>
            </c:ext>
          </c:extLst>
        </c:ser>
        <c:dLbls>
          <c:showLegendKey val="0"/>
          <c:showVal val="0"/>
          <c:showCatName val="0"/>
          <c:showSerName val="0"/>
          <c:showPercent val="0"/>
          <c:showBubbleSize val="0"/>
        </c:dLbls>
        <c:gapWidth val="150"/>
        <c:axId val="986715888"/>
        <c:axId val="1127035680"/>
      </c:barChart>
      <c:catAx>
        <c:axId val="986715888"/>
        <c:scaling>
          <c:orientation val="minMax"/>
        </c:scaling>
        <c:delete val="0"/>
        <c:axPos val="b"/>
        <c:title>
          <c:tx>
            <c:rich>
              <a:bodyPr/>
              <a:lstStyle/>
              <a:p>
                <a:pPr>
                  <a:defRPr/>
                </a:pPr>
                <a:r>
                  <a:rPr lang="en-GB"/>
                  <a:t>Bin</a:t>
                </a:r>
              </a:p>
            </c:rich>
          </c:tx>
          <c:overlay val="0"/>
        </c:title>
        <c:numFmt formatCode="General" sourceLinked="1"/>
        <c:majorTickMark val="out"/>
        <c:minorTickMark val="none"/>
        <c:tickLblPos val="nextTo"/>
        <c:crossAx val="1127035680"/>
        <c:crosses val="autoZero"/>
        <c:auto val="1"/>
        <c:lblAlgn val="ctr"/>
        <c:lblOffset val="100"/>
        <c:noMultiLvlLbl val="0"/>
      </c:catAx>
      <c:valAx>
        <c:axId val="1127035680"/>
        <c:scaling>
          <c:orientation val="minMax"/>
        </c:scaling>
        <c:delete val="0"/>
        <c:axPos val="l"/>
        <c:title>
          <c:tx>
            <c:rich>
              <a:bodyPr/>
              <a:lstStyle/>
              <a:p>
                <a:pPr>
                  <a:defRPr/>
                </a:pPr>
                <a:r>
                  <a:rPr lang="en-GB"/>
                  <a:t>Frequency</a:t>
                </a:r>
              </a:p>
            </c:rich>
          </c:tx>
          <c:overlay val="0"/>
        </c:title>
        <c:numFmt formatCode="General" sourceLinked="1"/>
        <c:majorTickMark val="out"/>
        <c:minorTickMark val="none"/>
        <c:tickLblPos val="nextTo"/>
        <c:crossAx val="986715888"/>
        <c:crosses val="autoZero"/>
        <c:crossBetween val="between"/>
      </c:valAx>
    </c:plotArea>
    <c:legend>
      <c:legendPos val="r"/>
      <c:overlay val="0"/>
    </c:legend>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Histogram</a:t>
            </a:r>
          </a:p>
        </c:rich>
      </c:tx>
      <c:overlay val="0"/>
    </c:title>
    <c:autoTitleDeleted val="0"/>
    <c:plotArea>
      <c:layout/>
      <c:barChart>
        <c:barDir val="col"/>
        <c:grouping val="clustered"/>
        <c:varyColors val="0"/>
        <c:ser>
          <c:idx val="0"/>
          <c:order val="0"/>
          <c:tx>
            <c:v>Frequency</c:v>
          </c:tx>
          <c:invertIfNegative val="0"/>
          <c:cat>
            <c:strRef>
              <c:f>'5.3 Norm. test - Chi Squared'!$Q$24:$Q$29</c:f>
              <c:strCache>
                <c:ptCount val="6"/>
                <c:pt idx="0">
                  <c:v>0.06</c:v>
                </c:pt>
                <c:pt idx="1">
                  <c:v>0.11</c:v>
                </c:pt>
                <c:pt idx="2">
                  <c:v>0.17</c:v>
                </c:pt>
                <c:pt idx="3">
                  <c:v>0.24</c:v>
                </c:pt>
                <c:pt idx="4">
                  <c:v>0.4</c:v>
                </c:pt>
                <c:pt idx="5">
                  <c:v>More</c:v>
                </c:pt>
              </c:strCache>
            </c:strRef>
          </c:cat>
          <c:val>
            <c:numRef>
              <c:f>'5.3 Norm. test - Chi Squared'!$R$24:$R$29</c:f>
              <c:numCache>
                <c:formatCode>General</c:formatCode>
                <c:ptCount val="6"/>
                <c:pt idx="0">
                  <c:v>5</c:v>
                </c:pt>
                <c:pt idx="1">
                  <c:v>7</c:v>
                </c:pt>
                <c:pt idx="2">
                  <c:v>8</c:v>
                </c:pt>
                <c:pt idx="3">
                  <c:v>8</c:v>
                </c:pt>
                <c:pt idx="4">
                  <c:v>5</c:v>
                </c:pt>
                <c:pt idx="5">
                  <c:v>0</c:v>
                </c:pt>
              </c:numCache>
            </c:numRef>
          </c:val>
          <c:extLst>
            <c:ext xmlns:c16="http://schemas.microsoft.com/office/drawing/2014/chart" uri="{C3380CC4-5D6E-409C-BE32-E72D297353CC}">
              <c16:uniqueId val="{00000001-C16A-42B2-94BC-C72F93B9A7BF}"/>
            </c:ext>
          </c:extLst>
        </c:ser>
        <c:dLbls>
          <c:showLegendKey val="0"/>
          <c:showVal val="0"/>
          <c:showCatName val="0"/>
          <c:showSerName val="0"/>
          <c:showPercent val="0"/>
          <c:showBubbleSize val="0"/>
        </c:dLbls>
        <c:gapWidth val="150"/>
        <c:axId val="199032800"/>
        <c:axId val="867715760"/>
      </c:barChart>
      <c:catAx>
        <c:axId val="199032800"/>
        <c:scaling>
          <c:orientation val="minMax"/>
        </c:scaling>
        <c:delete val="0"/>
        <c:axPos val="b"/>
        <c:title>
          <c:tx>
            <c:rich>
              <a:bodyPr/>
              <a:lstStyle/>
              <a:p>
                <a:pPr>
                  <a:defRPr/>
                </a:pPr>
                <a:r>
                  <a:rPr lang="en-GB"/>
                  <a:t>Bin</a:t>
                </a:r>
              </a:p>
            </c:rich>
          </c:tx>
          <c:overlay val="0"/>
        </c:title>
        <c:numFmt formatCode="General" sourceLinked="1"/>
        <c:majorTickMark val="out"/>
        <c:minorTickMark val="none"/>
        <c:tickLblPos val="nextTo"/>
        <c:crossAx val="867715760"/>
        <c:crosses val="autoZero"/>
        <c:auto val="1"/>
        <c:lblAlgn val="ctr"/>
        <c:lblOffset val="100"/>
        <c:noMultiLvlLbl val="0"/>
      </c:catAx>
      <c:valAx>
        <c:axId val="867715760"/>
        <c:scaling>
          <c:orientation val="minMax"/>
        </c:scaling>
        <c:delete val="0"/>
        <c:axPos val="l"/>
        <c:title>
          <c:tx>
            <c:rich>
              <a:bodyPr/>
              <a:lstStyle/>
              <a:p>
                <a:pPr>
                  <a:defRPr/>
                </a:pPr>
                <a:r>
                  <a:rPr lang="en-GB"/>
                  <a:t>Frequency</a:t>
                </a:r>
              </a:p>
            </c:rich>
          </c:tx>
          <c:overlay val="0"/>
        </c:title>
        <c:numFmt formatCode="General" sourceLinked="1"/>
        <c:majorTickMark val="out"/>
        <c:minorTickMark val="none"/>
        <c:tickLblPos val="nextTo"/>
        <c:crossAx val="199032800"/>
        <c:crosses val="autoZero"/>
        <c:crossBetween val="between"/>
      </c:valAx>
    </c:plotArea>
    <c:legend>
      <c:legendPos val="r"/>
      <c:overlay val="0"/>
    </c:legend>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8575" cap="rnd">
              <a:solidFill>
                <a:schemeClr val="accent1"/>
              </a:solidFill>
              <a:round/>
            </a:ln>
            <a:effectLst/>
          </c:spPr>
          <c:marker>
            <c:symbol val="none"/>
          </c:marker>
          <c:cat>
            <c:numRef>
              <c:f>'t-Dist.'!$A$5:$A$55</c:f>
              <c:numCache>
                <c:formatCode>General</c:formatCode>
                <c:ptCount val="51"/>
                <c:pt idx="0">
                  <c:v>-5</c:v>
                </c:pt>
                <c:pt idx="1">
                  <c:v>-4.8</c:v>
                </c:pt>
                <c:pt idx="2">
                  <c:v>-4.5999999999999996</c:v>
                </c:pt>
                <c:pt idx="3">
                  <c:v>-4.4000000000000004</c:v>
                </c:pt>
                <c:pt idx="4">
                  <c:v>-4.2</c:v>
                </c:pt>
                <c:pt idx="5">
                  <c:v>-4</c:v>
                </c:pt>
                <c:pt idx="6">
                  <c:v>-3.8</c:v>
                </c:pt>
                <c:pt idx="7">
                  <c:v>-3.6</c:v>
                </c:pt>
                <c:pt idx="8">
                  <c:v>-3.4</c:v>
                </c:pt>
                <c:pt idx="9">
                  <c:v>-3.2</c:v>
                </c:pt>
                <c:pt idx="10">
                  <c:v>-3</c:v>
                </c:pt>
                <c:pt idx="11">
                  <c:v>-2.8</c:v>
                </c:pt>
                <c:pt idx="12">
                  <c:v>-2.6</c:v>
                </c:pt>
                <c:pt idx="13">
                  <c:v>-2.4</c:v>
                </c:pt>
                <c:pt idx="14">
                  <c:v>-2.2000000000000002</c:v>
                </c:pt>
                <c:pt idx="15">
                  <c:v>-2</c:v>
                </c:pt>
                <c:pt idx="16">
                  <c:v>-1.8</c:v>
                </c:pt>
                <c:pt idx="17">
                  <c:v>-1.6</c:v>
                </c:pt>
                <c:pt idx="18">
                  <c:v>-1.4</c:v>
                </c:pt>
                <c:pt idx="19">
                  <c:v>-1.2</c:v>
                </c:pt>
                <c:pt idx="20">
                  <c:v>-1</c:v>
                </c:pt>
                <c:pt idx="21">
                  <c:v>-0.8</c:v>
                </c:pt>
                <c:pt idx="22">
                  <c:v>-0.6</c:v>
                </c:pt>
                <c:pt idx="23">
                  <c:v>-0.4</c:v>
                </c:pt>
                <c:pt idx="24">
                  <c:v>-0.2</c:v>
                </c:pt>
                <c:pt idx="25">
                  <c:v>0</c:v>
                </c:pt>
                <c:pt idx="26">
                  <c:v>0.2</c:v>
                </c:pt>
                <c:pt idx="27">
                  <c:v>0.4</c:v>
                </c:pt>
                <c:pt idx="28">
                  <c:v>0.6</c:v>
                </c:pt>
                <c:pt idx="29">
                  <c:v>0.8</c:v>
                </c:pt>
                <c:pt idx="30">
                  <c:v>1</c:v>
                </c:pt>
                <c:pt idx="31">
                  <c:v>1.2</c:v>
                </c:pt>
                <c:pt idx="32">
                  <c:v>1.4</c:v>
                </c:pt>
                <c:pt idx="33">
                  <c:v>1.6</c:v>
                </c:pt>
                <c:pt idx="34">
                  <c:v>1.8</c:v>
                </c:pt>
                <c:pt idx="35">
                  <c:v>2</c:v>
                </c:pt>
                <c:pt idx="36">
                  <c:v>2.2000000000000002</c:v>
                </c:pt>
                <c:pt idx="37">
                  <c:v>2.4</c:v>
                </c:pt>
                <c:pt idx="38">
                  <c:v>2.6</c:v>
                </c:pt>
                <c:pt idx="39">
                  <c:v>2.8</c:v>
                </c:pt>
                <c:pt idx="40">
                  <c:v>3</c:v>
                </c:pt>
                <c:pt idx="41">
                  <c:v>3.2</c:v>
                </c:pt>
                <c:pt idx="42">
                  <c:v>3.4</c:v>
                </c:pt>
                <c:pt idx="43">
                  <c:v>3.6</c:v>
                </c:pt>
                <c:pt idx="44">
                  <c:v>3.8</c:v>
                </c:pt>
                <c:pt idx="45">
                  <c:v>4</c:v>
                </c:pt>
                <c:pt idx="46">
                  <c:v>4.2</c:v>
                </c:pt>
                <c:pt idx="47">
                  <c:v>4.4000000000000004</c:v>
                </c:pt>
                <c:pt idx="48">
                  <c:v>4.5999999999999996</c:v>
                </c:pt>
                <c:pt idx="49">
                  <c:v>4.8</c:v>
                </c:pt>
                <c:pt idx="50">
                  <c:v>5</c:v>
                </c:pt>
              </c:numCache>
            </c:numRef>
          </c:cat>
          <c:val>
            <c:numRef>
              <c:f>'t-Dist.'!$B$5:$B$55</c:f>
              <c:numCache>
                <c:formatCode>General</c:formatCode>
                <c:ptCount val="51"/>
                <c:pt idx="0">
                  <c:v>1.7574383788078454E-3</c:v>
                </c:pt>
                <c:pt idx="1">
                  <c:v>2.15233487387578E-3</c:v>
                </c:pt>
                <c:pt idx="2">
                  <c:v>2.6505173502748385E-3</c:v>
                </c:pt>
                <c:pt idx="3">
                  <c:v>3.2825550529426116E-3</c:v>
                </c:pt>
                <c:pt idx="4">
                  <c:v>4.0889763895371753E-3</c:v>
                </c:pt>
                <c:pt idx="5">
                  <c:v>5.1237270519179116E-3</c:v>
                </c:pt>
                <c:pt idx="6">
                  <c:v>6.458848364369843E-3</c:v>
                </c:pt>
                <c:pt idx="7">
                  <c:v>8.1907726871290592E-3</c:v>
                </c:pt>
                <c:pt idx="8">
                  <c:v>1.0448714749395219E-2</c:v>
                </c:pt>
                <c:pt idx="9">
                  <c:v>1.3405683736328885E-2</c:v>
                </c:pt>
                <c:pt idx="10">
                  <c:v>1.7292578800222964E-2</c:v>
                </c:pt>
                <c:pt idx="11">
                  <c:v>2.2415519021677269E-2</c:v>
                </c:pt>
                <c:pt idx="12">
                  <c:v>2.9175741685939279E-2</c:v>
                </c:pt>
                <c:pt idx="13">
                  <c:v>3.8089656526431967E-2</c:v>
                </c:pt>
                <c:pt idx="14">
                  <c:v>4.9803352151145085E-2</c:v>
                </c:pt>
                <c:pt idx="15">
                  <c:v>6.5090310326216497E-2</c:v>
                </c:pt>
                <c:pt idx="16">
                  <c:v>8.4812962896903751E-2</c:v>
                </c:pt>
                <c:pt idx="17">
                  <c:v>0.10981925265599095</c:v>
                </c:pt>
                <c:pt idx="18">
                  <c:v>0.14073954789491464</c:v>
                </c:pt>
                <c:pt idx="19">
                  <c:v>0.17765861346493556</c:v>
                </c:pt>
                <c:pt idx="20">
                  <c:v>0.2196797973509807</c:v>
                </c:pt>
                <c:pt idx="21">
                  <c:v>0.26448835680795757</c:v>
                </c:pt>
                <c:pt idx="22">
                  <c:v>0.30814100972341996</c:v>
                </c:pt>
                <c:pt idx="23">
                  <c:v>0.34537807575273344</c:v>
                </c:pt>
                <c:pt idx="24">
                  <c:v>0.37063997771396962</c:v>
                </c:pt>
                <c:pt idx="25">
                  <c:v>0.37960668982249451</c:v>
                </c:pt>
                <c:pt idx="26">
                  <c:v>0.37063997771396962</c:v>
                </c:pt>
                <c:pt idx="27">
                  <c:v>0.34537807575273344</c:v>
                </c:pt>
                <c:pt idx="28">
                  <c:v>0.30814100972341996</c:v>
                </c:pt>
                <c:pt idx="29">
                  <c:v>0.26448835680795757</c:v>
                </c:pt>
                <c:pt idx="30">
                  <c:v>0.2196797973509807</c:v>
                </c:pt>
                <c:pt idx="31">
                  <c:v>0.17765861346493556</c:v>
                </c:pt>
                <c:pt idx="32">
                  <c:v>0.14073954789491464</c:v>
                </c:pt>
                <c:pt idx="33">
                  <c:v>0.10981925265599095</c:v>
                </c:pt>
                <c:pt idx="34">
                  <c:v>8.4812962896903751E-2</c:v>
                </c:pt>
                <c:pt idx="35">
                  <c:v>6.5090310326216497E-2</c:v>
                </c:pt>
                <c:pt idx="36">
                  <c:v>4.9803352151145085E-2</c:v>
                </c:pt>
                <c:pt idx="37">
                  <c:v>3.8089656526431967E-2</c:v>
                </c:pt>
                <c:pt idx="38">
                  <c:v>2.9175741685939279E-2</c:v>
                </c:pt>
                <c:pt idx="39">
                  <c:v>2.2415519021677269E-2</c:v>
                </c:pt>
                <c:pt idx="40">
                  <c:v>1.7292578800222964E-2</c:v>
                </c:pt>
                <c:pt idx="41">
                  <c:v>1.3405683736328885E-2</c:v>
                </c:pt>
                <c:pt idx="42">
                  <c:v>1.0448714749395219E-2</c:v>
                </c:pt>
                <c:pt idx="43">
                  <c:v>8.1907726871290592E-3</c:v>
                </c:pt>
                <c:pt idx="44">
                  <c:v>6.458848364369843E-3</c:v>
                </c:pt>
                <c:pt idx="45">
                  <c:v>5.1237270519179116E-3</c:v>
                </c:pt>
                <c:pt idx="46">
                  <c:v>4.0889763895371753E-3</c:v>
                </c:pt>
                <c:pt idx="47">
                  <c:v>3.2825550529426116E-3</c:v>
                </c:pt>
                <c:pt idx="48">
                  <c:v>2.6505173502748385E-3</c:v>
                </c:pt>
                <c:pt idx="49">
                  <c:v>2.15233487387578E-3</c:v>
                </c:pt>
                <c:pt idx="50">
                  <c:v>1.7574383788078454E-3</c:v>
                </c:pt>
              </c:numCache>
            </c:numRef>
          </c:val>
          <c:smooth val="0"/>
          <c:extLst>
            <c:ext xmlns:c16="http://schemas.microsoft.com/office/drawing/2014/chart" uri="{C3380CC4-5D6E-409C-BE32-E72D297353CC}">
              <c16:uniqueId val="{00000000-4AED-4772-BDD7-AC5D24B64D4C}"/>
            </c:ext>
          </c:extLst>
        </c:ser>
        <c:dLbls>
          <c:showLegendKey val="0"/>
          <c:showVal val="0"/>
          <c:showCatName val="0"/>
          <c:showSerName val="0"/>
          <c:showPercent val="0"/>
          <c:showBubbleSize val="0"/>
        </c:dLbls>
        <c:smooth val="0"/>
        <c:axId val="498959480"/>
        <c:axId val="498963960"/>
      </c:lineChart>
      <c:catAx>
        <c:axId val="49895948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98963960"/>
        <c:crosses val="autoZero"/>
        <c:auto val="1"/>
        <c:lblAlgn val="ctr"/>
        <c:lblOffset val="100"/>
        <c:noMultiLvlLbl val="0"/>
      </c:catAx>
      <c:valAx>
        <c:axId val="4989639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9895948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_rels/drawing9.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5" Type="http://schemas.openxmlformats.org/officeDocument/2006/relationships/image" Target="../media/image16.png"/><Relationship Id="rId4" Type="http://schemas.openxmlformats.org/officeDocument/2006/relationships/image" Target="../media/image15.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chart" Target="../charts/chart5.xml"/><Relationship Id="rId4" Type="http://schemas.openxmlformats.org/officeDocument/2006/relationships/image" Target="../media/image2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11.png"/><Relationship Id="rId6" Type="http://schemas.openxmlformats.org/officeDocument/2006/relationships/image" Target="../media/image26.png"/><Relationship Id="rId5" Type="http://schemas.openxmlformats.org/officeDocument/2006/relationships/image" Target="../media/image25.png"/><Relationship Id="rId4" Type="http://schemas.openxmlformats.org/officeDocument/2006/relationships/image" Target="../media/image2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15</xdr:row>
      <xdr:rowOff>142875</xdr:rowOff>
    </xdr:from>
    <xdr:to>
      <xdr:col>12</xdr:col>
      <xdr:colOff>295275</xdr:colOff>
      <xdr:row>20</xdr:row>
      <xdr:rowOff>104775</xdr:rowOff>
    </xdr:to>
    <xdr:pic>
      <xdr:nvPicPr>
        <xdr:cNvPr id="7" name="Picture 6">
          <a:extLst>
            <a:ext uri="{FF2B5EF4-FFF2-40B4-BE49-F238E27FC236}">
              <a16:creationId xmlns:a16="http://schemas.microsoft.com/office/drawing/2014/main" id="{EB1B9FDF-7F23-4EE6-BAF0-E6E406E98C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028950"/>
          <a:ext cx="78295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8</xdr:row>
      <xdr:rowOff>28575</xdr:rowOff>
    </xdr:from>
    <xdr:to>
      <xdr:col>12</xdr:col>
      <xdr:colOff>495300</xdr:colOff>
      <xdr:row>11</xdr:row>
      <xdr:rowOff>238125</xdr:rowOff>
    </xdr:to>
    <xdr:pic>
      <xdr:nvPicPr>
        <xdr:cNvPr id="4" name="Picture 3">
          <a:extLst>
            <a:ext uri="{FF2B5EF4-FFF2-40B4-BE49-F238E27FC236}">
              <a16:creationId xmlns:a16="http://schemas.microsoft.com/office/drawing/2014/main" id="{FD8C0221-1D05-4397-8F91-E875B0E9C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28775"/>
          <a:ext cx="7810500" cy="933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9</xdr:row>
      <xdr:rowOff>141688</xdr:rowOff>
    </xdr:from>
    <xdr:to>
      <xdr:col>2</xdr:col>
      <xdr:colOff>2466975</xdr:colOff>
      <xdr:row>45</xdr:row>
      <xdr:rowOff>19050</xdr:rowOff>
    </xdr:to>
    <xdr:pic>
      <xdr:nvPicPr>
        <xdr:cNvPr id="2" name="Picture 1">
          <a:extLst>
            <a:ext uri="{FF2B5EF4-FFF2-40B4-BE49-F238E27FC236}">
              <a16:creationId xmlns:a16="http://schemas.microsoft.com/office/drawing/2014/main" id="{3557D660-FD11-4E34-A685-5746ADA19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18213"/>
          <a:ext cx="6143625" cy="6735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38100</xdr:colOff>
      <xdr:row>9</xdr:row>
      <xdr:rowOff>28574</xdr:rowOff>
    </xdr:from>
    <xdr:to>
      <xdr:col>16</xdr:col>
      <xdr:colOff>390525</xdr:colOff>
      <xdr:row>48</xdr:row>
      <xdr:rowOff>108307</xdr:rowOff>
    </xdr:to>
    <xdr:pic>
      <xdr:nvPicPr>
        <xdr:cNvPr id="3" name="Picture 2">
          <a:extLst>
            <a:ext uri="{FF2B5EF4-FFF2-40B4-BE49-F238E27FC236}">
              <a16:creationId xmlns:a16="http://schemas.microsoft.com/office/drawing/2014/main" id="{2D329664-A7C1-49D1-940E-AFD24655835B}"/>
            </a:ext>
          </a:extLst>
        </xdr:cNvPr>
        <xdr:cNvPicPr>
          <a:picLocks noChangeAspect="1"/>
        </xdr:cNvPicPr>
      </xdr:nvPicPr>
      <xdr:blipFill>
        <a:blip xmlns:r="http://schemas.openxmlformats.org/officeDocument/2006/relationships" r:embed="rId2"/>
        <a:stretch>
          <a:fillRect/>
        </a:stretch>
      </xdr:blipFill>
      <xdr:spPr>
        <a:xfrm>
          <a:off x="6286500" y="2705099"/>
          <a:ext cx="7667625" cy="7509233"/>
        </a:xfrm>
        <a:prstGeom prst="rect">
          <a:avLst/>
        </a:prstGeom>
      </xdr:spPr>
    </xdr:pic>
    <xdr:clientData/>
  </xdr:twoCellAnchor>
  <xdr:twoCellAnchor editAs="oneCell">
    <xdr:from>
      <xdr:col>4</xdr:col>
      <xdr:colOff>19051</xdr:colOff>
      <xdr:row>49</xdr:row>
      <xdr:rowOff>133350</xdr:rowOff>
    </xdr:from>
    <xdr:to>
      <xdr:col>15</xdr:col>
      <xdr:colOff>95913</xdr:colOff>
      <xdr:row>80</xdr:row>
      <xdr:rowOff>142875</xdr:rowOff>
    </xdr:to>
    <xdr:pic>
      <xdr:nvPicPr>
        <xdr:cNvPr id="4" name="Picture 3">
          <a:extLst>
            <a:ext uri="{FF2B5EF4-FFF2-40B4-BE49-F238E27FC236}">
              <a16:creationId xmlns:a16="http://schemas.microsoft.com/office/drawing/2014/main" id="{CF6111DC-D688-4208-938A-04BABBAF9F8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7451" y="10429875"/>
          <a:ext cx="6782462" cy="5915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495300</xdr:colOff>
      <xdr:row>6</xdr:row>
      <xdr:rowOff>38101</xdr:rowOff>
    </xdr:from>
    <xdr:to>
      <xdr:col>14</xdr:col>
      <xdr:colOff>0</xdr:colOff>
      <xdr:row>22</xdr:row>
      <xdr:rowOff>19051</xdr:rowOff>
    </xdr:to>
    <xdr:graphicFrame macro="">
      <xdr:nvGraphicFramePr>
        <xdr:cNvPr id="2" name="Chart 1">
          <a:extLst>
            <a:ext uri="{FF2B5EF4-FFF2-40B4-BE49-F238E27FC236}">
              <a16:creationId xmlns:a16="http://schemas.microsoft.com/office/drawing/2014/main" id="{5C4CA246-DC43-45C1-AACD-56E738F1C6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504825</xdr:colOff>
      <xdr:row>23</xdr:row>
      <xdr:rowOff>85725</xdr:rowOff>
    </xdr:from>
    <xdr:to>
      <xdr:col>14</xdr:col>
      <xdr:colOff>9525</xdr:colOff>
      <xdr:row>39</xdr:row>
      <xdr:rowOff>66675</xdr:rowOff>
    </xdr:to>
    <xdr:graphicFrame macro="">
      <xdr:nvGraphicFramePr>
        <xdr:cNvPr id="3" name="Chart 2">
          <a:extLst>
            <a:ext uri="{FF2B5EF4-FFF2-40B4-BE49-F238E27FC236}">
              <a16:creationId xmlns:a16="http://schemas.microsoft.com/office/drawing/2014/main" id="{66AD5754-1180-4FC3-B823-5146C4F3ED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21</xdr:col>
      <xdr:colOff>476250</xdr:colOff>
      <xdr:row>5</xdr:row>
      <xdr:rowOff>95250</xdr:rowOff>
    </xdr:from>
    <xdr:to>
      <xdr:col>28</xdr:col>
      <xdr:colOff>495300</xdr:colOff>
      <xdr:row>15</xdr:row>
      <xdr:rowOff>95250</xdr:rowOff>
    </xdr:to>
    <xdr:graphicFrame macro="">
      <xdr:nvGraphicFramePr>
        <xdr:cNvPr id="8" name="Chart 7">
          <a:extLst>
            <a:ext uri="{FF2B5EF4-FFF2-40B4-BE49-F238E27FC236}">
              <a16:creationId xmlns:a16="http://schemas.microsoft.com/office/drawing/2014/main" id="{2B9351F5-7308-40C3-9CCA-7782728AFA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21</xdr:col>
      <xdr:colOff>9525</xdr:colOff>
      <xdr:row>21</xdr:row>
      <xdr:rowOff>161925</xdr:rowOff>
    </xdr:from>
    <xdr:to>
      <xdr:col>28</xdr:col>
      <xdr:colOff>28575</xdr:colOff>
      <xdr:row>31</xdr:row>
      <xdr:rowOff>152400</xdr:rowOff>
    </xdr:to>
    <xdr:graphicFrame macro="">
      <xdr:nvGraphicFramePr>
        <xdr:cNvPr id="27" name="Chart 26">
          <a:extLst>
            <a:ext uri="{FF2B5EF4-FFF2-40B4-BE49-F238E27FC236}">
              <a16:creationId xmlns:a16="http://schemas.microsoft.com/office/drawing/2014/main" id="{8543F5BD-C9B7-49E5-B2B6-AB97E45B760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9525</xdr:colOff>
      <xdr:row>3</xdr:row>
      <xdr:rowOff>0</xdr:rowOff>
    </xdr:from>
    <xdr:to>
      <xdr:col>11</xdr:col>
      <xdr:colOff>200025</xdr:colOff>
      <xdr:row>31</xdr:row>
      <xdr:rowOff>60447</xdr:rowOff>
    </xdr:to>
    <xdr:pic>
      <xdr:nvPicPr>
        <xdr:cNvPr id="3" name="Picture 2">
          <a:extLst>
            <a:ext uri="{FF2B5EF4-FFF2-40B4-BE49-F238E27FC236}">
              <a16:creationId xmlns:a16="http://schemas.microsoft.com/office/drawing/2014/main" id="{119DBB1C-2B94-4A4B-A766-ED76979B16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0" y="981075"/>
          <a:ext cx="5067300" cy="53944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342900</xdr:colOff>
      <xdr:row>2</xdr:row>
      <xdr:rowOff>209551</xdr:rowOff>
    </xdr:from>
    <xdr:to>
      <xdr:col>21</xdr:col>
      <xdr:colOff>342900</xdr:colOff>
      <xdr:row>30</xdr:row>
      <xdr:rowOff>2008</xdr:rowOff>
    </xdr:to>
    <xdr:pic>
      <xdr:nvPicPr>
        <xdr:cNvPr id="6" name="Picture 5">
          <a:extLst>
            <a:ext uri="{FF2B5EF4-FFF2-40B4-BE49-F238E27FC236}">
              <a16:creationId xmlns:a16="http://schemas.microsoft.com/office/drawing/2014/main" id="{4463E62A-CD5A-4EDE-B458-3CD3F328A0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96375" y="971551"/>
          <a:ext cx="5953125" cy="51550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97376</xdr:colOff>
      <xdr:row>20</xdr:row>
      <xdr:rowOff>104775</xdr:rowOff>
    </xdr:from>
    <xdr:to>
      <xdr:col>8</xdr:col>
      <xdr:colOff>3543300</xdr:colOff>
      <xdr:row>34</xdr:row>
      <xdr:rowOff>111932</xdr:rowOff>
    </xdr:to>
    <xdr:pic>
      <xdr:nvPicPr>
        <xdr:cNvPr id="4" name="Picture 3">
          <a:extLst>
            <a:ext uri="{FF2B5EF4-FFF2-40B4-BE49-F238E27FC236}">
              <a16:creationId xmlns:a16="http://schemas.microsoft.com/office/drawing/2014/main" id="{CD7E6A21-C4D7-472B-840A-482C611EA0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6851" y="4781550"/>
          <a:ext cx="3445924" cy="2693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47625</xdr:colOff>
      <xdr:row>2</xdr:row>
      <xdr:rowOff>122099</xdr:rowOff>
    </xdr:from>
    <xdr:to>
      <xdr:col>8</xdr:col>
      <xdr:colOff>3505200</xdr:colOff>
      <xdr:row>10</xdr:row>
      <xdr:rowOff>3392</xdr:rowOff>
    </xdr:to>
    <xdr:pic>
      <xdr:nvPicPr>
        <xdr:cNvPr id="5" name="Picture 4">
          <a:extLst>
            <a:ext uri="{FF2B5EF4-FFF2-40B4-BE49-F238E27FC236}">
              <a16:creationId xmlns:a16="http://schemas.microsoft.com/office/drawing/2014/main" id="{8588F22B-9D6D-48A4-ACD2-BEF4D2E437EF}"/>
            </a:ext>
          </a:extLst>
        </xdr:cNvPr>
        <xdr:cNvPicPr>
          <a:picLocks noChangeAspect="1"/>
        </xdr:cNvPicPr>
      </xdr:nvPicPr>
      <xdr:blipFill>
        <a:blip xmlns:r="http://schemas.openxmlformats.org/officeDocument/2006/relationships" r:embed="rId2"/>
        <a:stretch>
          <a:fillRect/>
        </a:stretch>
      </xdr:blipFill>
      <xdr:spPr>
        <a:xfrm>
          <a:off x="11458575" y="1312724"/>
          <a:ext cx="3457575" cy="1405293"/>
        </a:xfrm>
        <a:prstGeom prst="rect">
          <a:avLst/>
        </a:prstGeom>
      </xdr:spPr>
    </xdr:pic>
    <xdr:clientData/>
  </xdr:twoCellAnchor>
  <xdr:twoCellAnchor editAs="oneCell">
    <xdr:from>
      <xdr:col>8</xdr:col>
      <xdr:colOff>66675</xdr:colOff>
      <xdr:row>10</xdr:row>
      <xdr:rowOff>123825</xdr:rowOff>
    </xdr:from>
    <xdr:to>
      <xdr:col>8</xdr:col>
      <xdr:colOff>3562350</xdr:colOff>
      <xdr:row>16</xdr:row>
      <xdr:rowOff>118426</xdr:rowOff>
    </xdr:to>
    <xdr:pic>
      <xdr:nvPicPr>
        <xdr:cNvPr id="6" name="Picture 5">
          <a:extLst>
            <a:ext uri="{FF2B5EF4-FFF2-40B4-BE49-F238E27FC236}">
              <a16:creationId xmlns:a16="http://schemas.microsoft.com/office/drawing/2014/main" id="{9B556F0F-82EF-4D26-B8AC-D177BF713FFE}"/>
            </a:ext>
          </a:extLst>
        </xdr:cNvPr>
        <xdr:cNvPicPr>
          <a:picLocks noChangeAspect="1"/>
        </xdr:cNvPicPr>
      </xdr:nvPicPr>
      <xdr:blipFill>
        <a:blip xmlns:r="http://schemas.openxmlformats.org/officeDocument/2006/relationships" r:embed="rId3"/>
        <a:stretch>
          <a:fillRect/>
        </a:stretch>
      </xdr:blipFill>
      <xdr:spPr>
        <a:xfrm>
          <a:off x="11106150" y="2847975"/>
          <a:ext cx="3495675" cy="113760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26</xdr:row>
      <xdr:rowOff>45550</xdr:rowOff>
    </xdr:from>
    <xdr:to>
      <xdr:col>5</xdr:col>
      <xdr:colOff>971383</xdr:colOff>
      <xdr:row>38</xdr:row>
      <xdr:rowOff>47626</xdr:rowOff>
    </xdr:to>
    <xdr:pic>
      <xdr:nvPicPr>
        <xdr:cNvPr id="2" name="Picture 1">
          <a:extLst>
            <a:ext uri="{FF2B5EF4-FFF2-40B4-BE49-F238E27FC236}">
              <a16:creationId xmlns:a16="http://schemas.microsoft.com/office/drawing/2014/main" id="{9039AC89-1957-4E98-BC94-9546DFC0F28A}"/>
            </a:ext>
          </a:extLst>
        </xdr:cNvPr>
        <xdr:cNvPicPr>
          <a:picLocks noChangeAspect="1"/>
        </xdr:cNvPicPr>
      </xdr:nvPicPr>
      <xdr:blipFill>
        <a:blip xmlns:r="http://schemas.openxmlformats.org/officeDocument/2006/relationships" r:embed="rId1"/>
        <a:stretch>
          <a:fillRect/>
        </a:stretch>
      </xdr:blipFill>
      <xdr:spPr>
        <a:xfrm>
          <a:off x="2705100" y="4808050"/>
          <a:ext cx="3866983" cy="228807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504825</xdr:colOff>
      <xdr:row>11</xdr:row>
      <xdr:rowOff>59262</xdr:rowOff>
    </xdr:to>
    <xdr:pic>
      <xdr:nvPicPr>
        <xdr:cNvPr id="2" name="Picture 1">
          <a:extLst>
            <a:ext uri="{FF2B5EF4-FFF2-40B4-BE49-F238E27FC236}">
              <a16:creationId xmlns:a16="http://schemas.microsoft.com/office/drawing/2014/main" id="{E257022C-41E7-4E35-9A4B-5FE99242E767}"/>
            </a:ext>
          </a:extLst>
        </xdr:cNvPr>
        <xdr:cNvPicPr>
          <a:picLocks noChangeAspect="1"/>
        </xdr:cNvPicPr>
      </xdr:nvPicPr>
      <xdr:blipFill>
        <a:blip xmlns:r="http://schemas.openxmlformats.org/officeDocument/2006/relationships" r:embed="rId1"/>
        <a:stretch>
          <a:fillRect/>
        </a:stretch>
      </xdr:blipFill>
      <xdr:spPr>
        <a:xfrm>
          <a:off x="0" y="0"/>
          <a:ext cx="4162425" cy="2183337"/>
        </a:xfrm>
        <a:prstGeom prst="rect">
          <a:avLst/>
        </a:prstGeom>
      </xdr:spPr>
    </xdr:pic>
    <xdr:clientData/>
  </xdr:twoCellAnchor>
  <xdr:twoCellAnchor editAs="oneCell">
    <xdr:from>
      <xdr:col>0</xdr:col>
      <xdr:colOff>66676</xdr:colOff>
      <xdr:row>12</xdr:row>
      <xdr:rowOff>9526</xdr:rowOff>
    </xdr:from>
    <xdr:to>
      <xdr:col>6</xdr:col>
      <xdr:colOff>219075</xdr:colOff>
      <xdr:row>18</xdr:row>
      <xdr:rowOff>136526</xdr:rowOff>
    </xdr:to>
    <xdr:pic>
      <xdr:nvPicPr>
        <xdr:cNvPr id="3" name="Picture 2">
          <a:extLst>
            <a:ext uri="{FF2B5EF4-FFF2-40B4-BE49-F238E27FC236}">
              <a16:creationId xmlns:a16="http://schemas.microsoft.com/office/drawing/2014/main" id="{524186BE-12AB-4886-8123-AAB0FFC52E95}"/>
            </a:ext>
          </a:extLst>
        </xdr:cNvPr>
        <xdr:cNvPicPr>
          <a:picLocks noChangeAspect="1"/>
        </xdr:cNvPicPr>
      </xdr:nvPicPr>
      <xdr:blipFill>
        <a:blip xmlns:r="http://schemas.openxmlformats.org/officeDocument/2006/relationships" r:embed="rId2"/>
        <a:stretch>
          <a:fillRect/>
        </a:stretch>
      </xdr:blipFill>
      <xdr:spPr>
        <a:xfrm>
          <a:off x="66676" y="2295526"/>
          <a:ext cx="3809999" cy="1270000"/>
        </a:xfrm>
        <a:prstGeom prst="rect">
          <a:avLst/>
        </a:prstGeom>
      </xdr:spPr>
    </xdr:pic>
    <xdr:clientData/>
  </xdr:twoCellAnchor>
  <xdr:twoCellAnchor editAs="oneCell">
    <xdr:from>
      <xdr:col>0</xdr:col>
      <xdr:colOff>28575</xdr:colOff>
      <xdr:row>18</xdr:row>
      <xdr:rowOff>171451</xdr:rowOff>
    </xdr:from>
    <xdr:to>
      <xdr:col>5</xdr:col>
      <xdr:colOff>180975</xdr:colOff>
      <xdr:row>26</xdr:row>
      <xdr:rowOff>125731</xdr:rowOff>
    </xdr:to>
    <xdr:pic>
      <xdr:nvPicPr>
        <xdr:cNvPr id="4" name="Picture 3">
          <a:extLst>
            <a:ext uri="{FF2B5EF4-FFF2-40B4-BE49-F238E27FC236}">
              <a16:creationId xmlns:a16="http://schemas.microsoft.com/office/drawing/2014/main" id="{94144B77-4A66-48DC-AC56-572123733982}"/>
            </a:ext>
          </a:extLst>
        </xdr:cNvPr>
        <xdr:cNvPicPr>
          <a:picLocks noChangeAspect="1"/>
        </xdr:cNvPicPr>
      </xdr:nvPicPr>
      <xdr:blipFill>
        <a:blip xmlns:r="http://schemas.openxmlformats.org/officeDocument/2006/relationships" r:embed="rId3"/>
        <a:stretch>
          <a:fillRect/>
        </a:stretch>
      </xdr:blipFill>
      <xdr:spPr>
        <a:xfrm>
          <a:off x="28575" y="3600451"/>
          <a:ext cx="3200400" cy="1478280"/>
        </a:xfrm>
        <a:prstGeom prst="rect">
          <a:avLst/>
        </a:prstGeom>
      </xdr:spPr>
    </xdr:pic>
    <xdr:clientData/>
  </xdr:twoCellAnchor>
  <xdr:twoCellAnchor editAs="oneCell">
    <xdr:from>
      <xdr:col>0</xdr:col>
      <xdr:colOff>0</xdr:colOff>
      <xdr:row>27</xdr:row>
      <xdr:rowOff>0</xdr:rowOff>
    </xdr:from>
    <xdr:to>
      <xdr:col>6</xdr:col>
      <xdr:colOff>28575</xdr:colOff>
      <xdr:row>37</xdr:row>
      <xdr:rowOff>121041</xdr:rowOff>
    </xdr:to>
    <xdr:pic>
      <xdr:nvPicPr>
        <xdr:cNvPr id="5" name="Picture 4">
          <a:extLst>
            <a:ext uri="{FF2B5EF4-FFF2-40B4-BE49-F238E27FC236}">
              <a16:creationId xmlns:a16="http://schemas.microsoft.com/office/drawing/2014/main" id="{C91A5E89-0F6B-459F-A84C-CE0C6A336BC2}"/>
            </a:ext>
          </a:extLst>
        </xdr:cNvPr>
        <xdr:cNvPicPr>
          <a:picLocks noChangeAspect="1"/>
        </xdr:cNvPicPr>
      </xdr:nvPicPr>
      <xdr:blipFill>
        <a:blip xmlns:r="http://schemas.openxmlformats.org/officeDocument/2006/relationships" r:embed="rId4"/>
        <a:stretch>
          <a:fillRect/>
        </a:stretch>
      </xdr:blipFill>
      <xdr:spPr>
        <a:xfrm>
          <a:off x="0" y="5143500"/>
          <a:ext cx="3686175" cy="2026041"/>
        </a:xfrm>
        <a:prstGeom prst="rect">
          <a:avLst/>
        </a:prstGeom>
      </xdr:spPr>
    </xdr:pic>
    <xdr:clientData/>
  </xdr:twoCellAnchor>
  <xdr:twoCellAnchor editAs="oneCell">
    <xdr:from>
      <xdr:col>0</xdr:col>
      <xdr:colOff>0</xdr:colOff>
      <xdr:row>38</xdr:row>
      <xdr:rowOff>0</xdr:rowOff>
    </xdr:from>
    <xdr:to>
      <xdr:col>5</xdr:col>
      <xdr:colOff>256762</xdr:colOff>
      <xdr:row>41</xdr:row>
      <xdr:rowOff>66595</xdr:rowOff>
    </xdr:to>
    <xdr:pic>
      <xdr:nvPicPr>
        <xdr:cNvPr id="6" name="Picture 5">
          <a:extLst>
            <a:ext uri="{FF2B5EF4-FFF2-40B4-BE49-F238E27FC236}">
              <a16:creationId xmlns:a16="http://schemas.microsoft.com/office/drawing/2014/main" id="{D5E75212-C21E-477A-8109-9791560662F0}"/>
            </a:ext>
          </a:extLst>
        </xdr:cNvPr>
        <xdr:cNvPicPr>
          <a:picLocks noChangeAspect="1"/>
        </xdr:cNvPicPr>
      </xdr:nvPicPr>
      <xdr:blipFill>
        <a:blip xmlns:r="http://schemas.openxmlformats.org/officeDocument/2006/relationships" r:embed="rId5"/>
        <a:stretch>
          <a:fillRect/>
        </a:stretch>
      </xdr:blipFill>
      <xdr:spPr>
        <a:xfrm>
          <a:off x="0" y="7239000"/>
          <a:ext cx="3304762" cy="63809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600075</xdr:colOff>
      <xdr:row>3</xdr:row>
      <xdr:rowOff>142875</xdr:rowOff>
    </xdr:from>
    <xdr:to>
      <xdr:col>19</xdr:col>
      <xdr:colOff>75613</xdr:colOff>
      <xdr:row>12</xdr:row>
      <xdr:rowOff>47423</xdr:rowOff>
    </xdr:to>
    <xdr:pic>
      <xdr:nvPicPr>
        <xdr:cNvPr id="2" name="Picture 1">
          <a:extLst>
            <a:ext uri="{FF2B5EF4-FFF2-40B4-BE49-F238E27FC236}">
              <a16:creationId xmlns:a16="http://schemas.microsoft.com/office/drawing/2014/main" id="{3EAA4C55-7866-46F2-87B7-17788661B07B}"/>
            </a:ext>
          </a:extLst>
        </xdr:cNvPr>
        <xdr:cNvPicPr>
          <a:picLocks noChangeAspect="1"/>
        </xdr:cNvPicPr>
      </xdr:nvPicPr>
      <xdr:blipFill>
        <a:blip xmlns:r="http://schemas.openxmlformats.org/officeDocument/2006/relationships" r:embed="rId1"/>
        <a:stretch>
          <a:fillRect/>
        </a:stretch>
      </xdr:blipFill>
      <xdr:spPr>
        <a:xfrm>
          <a:off x="5734050" y="714375"/>
          <a:ext cx="5562013" cy="1619048"/>
        </a:xfrm>
        <a:prstGeom prst="rect">
          <a:avLst/>
        </a:prstGeom>
      </xdr:spPr>
    </xdr:pic>
    <xdr:clientData/>
  </xdr:twoCellAnchor>
  <xdr:twoCellAnchor editAs="oneCell">
    <xdr:from>
      <xdr:col>2</xdr:col>
      <xdr:colOff>1</xdr:colOff>
      <xdr:row>0</xdr:row>
      <xdr:rowOff>1</xdr:rowOff>
    </xdr:from>
    <xdr:to>
      <xdr:col>8</xdr:col>
      <xdr:colOff>541973</xdr:colOff>
      <xdr:row>13</xdr:row>
      <xdr:rowOff>85726</xdr:rowOff>
    </xdr:to>
    <xdr:pic>
      <xdr:nvPicPr>
        <xdr:cNvPr id="3" name="Picture 2">
          <a:extLst>
            <a:ext uri="{FF2B5EF4-FFF2-40B4-BE49-F238E27FC236}">
              <a16:creationId xmlns:a16="http://schemas.microsoft.com/office/drawing/2014/main" id="{3AA22446-C8AD-44E9-929E-842655AD4C3D}"/>
            </a:ext>
          </a:extLst>
        </xdr:cNvPr>
        <xdr:cNvPicPr>
          <a:picLocks noChangeAspect="1"/>
        </xdr:cNvPicPr>
      </xdr:nvPicPr>
      <xdr:blipFill>
        <a:blip xmlns:r="http://schemas.openxmlformats.org/officeDocument/2006/relationships" r:embed="rId2"/>
        <a:stretch>
          <a:fillRect/>
        </a:stretch>
      </xdr:blipFill>
      <xdr:spPr>
        <a:xfrm>
          <a:off x="971551" y="1"/>
          <a:ext cx="5066347" cy="25717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390524</xdr:colOff>
      <xdr:row>0</xdr:row>
      <xdr:rowOff>28575</xdr:rowOff>
    </xdr:from>
    <xdr:to>
      <xdr:col>13</xdr:col>
      <xdr:colOff>47625</xdr:colOff>
      <xdr:row>23</xdr:row>
      <xdr:rowOff>171450</xdr:rowOff>
    </xdr:to>
    <xdr:graphicFrame macro="">
      <xdr:nvGraphicFramePr>
        <xdr:cNvPr id="2" name="Chart 1">
          <a:extLst>
            <a:ext uri="{FF2B5EF4-FFF2-40B4-BE49-F238E27FC236}">
              <a16:creationId xmlns:a16="http://schemas.microsoft.com/office/drawing/2014/main" id="{CBBA636F-7FDD-447B-9EE6-B19AC093F7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13</xdr:col>
      <xdr:colOff>361951</xdr:colOff>
      <xdr:row>0</xdr:row>
      <xdr:rowOff>1</xdr:rowOff>
    </xdr:from>
    <xdr:to>
      <xdr:col>20</xdr:col>
      <xdr:colOff>133350</xdr:colOff>
      <xdr:row>13</xdr:row>
      <xdr:rowOff>188977</xdr:rowOff>
    </xdr:to>
    <xdr:pic>
      <xdr:nvPicPr>
        <xdr:cNvPr id="3" name="Picture 2">
          <a:extLst>
            <a:ext uri="{FF2B5EF4-FFF2-40B4-BE49-F238E27FC236}">
              <a16:creationId xmlns:a16="http://schemas.microsoft.com/office/drawing/2014/main" id="{670D7BF4-4CFA-420F-B425-7CD212CAD25F}"/>
            </a:ext>
          </a:extLst>
        </xdr:cNvPr>
        <xdr:cNvPicPr>
          <a:picLocks noChangeAspect="1"/>
        </xdr:cNvPicPr>
      </xdr:nvPicPr>
      <xdr:blipFill>
        <a:blip xmlns:r="http://schemas.openxmlformats.org/officeDocument/2006/relationships" r:embed="rId2"/>
        <a:stretch>
          <a:fillRect/>
        </a:stretch>
      </xdr:blipFill>
      <xdr:spPr>
        <a:xfrm>
          <a:off x="8286751" y="1"/>
          <a:ext cx="4038599" cy="2665476"/>
        </a:xfrm>
        <a:prstGeom prst="rect">
          <a:avLst/>
        </a:prstGeom>
      </xdr:spPr>
    </xdr:pic>
    <xdr:clientData/>
  </xdr:twoCellAnchor>
  <xdr:twoCellAnchor editAs="oneCell">
    <xdr:from>
      <xdr:col>13</xdr:col>
      <xdr:colOff>400051</xdr:colOff>
      <xdr:row>16</xdr:row>
      <xdr:rowOff>95250</xdr:rowOff>
    </xdr:from>
    <xdr:to>
      <xdr:col>20</xdr:col>
      <xdr:colOff>438151</xdr:colOff>
      <xdr:row>32</xdr:row>
      <xdr:rowOff>122465</xdr:rowOff>
    </xdr:to>
    <xdr:pic>
      <xdr:nvPicPr>
        <xdr:cNvPr id="4" name="Picture 3">
          <a:extLst>
            <a:ext uri="{FF2B5EF4-FFF2-40B4-BE49-F238E27FC236}">
              <a16:creationId xmlns:a16="http://schemas.microsoft.com/office/drawing/2014/main" id="{1D9C1756-C2FA-4DDB-9822-EBC2459E29E8}"/>
            </a:ext>
          </a:extLst>
        </xdr:cNvPr>
        <xdr:cNvPicPr>
          <a:picLocks noChangeAspect="1"/>
        </xdr:cNvPicPr>
      </xdr:nvPicPr>
      <xdr:blipFill>
        <a:blip xmlns:r="http://schemas.openxmlformats.org/officeDocument/2006/relationships" r:embed="rId3"/>
        <a:stretch>
          <a:fillRect/>
        </a:stretch>
      </xdr:blipFill>
      <xdr:spPr>
        <a:xfrm>
          <a:off x="8324851" y="3143250"/>
          <a:ext cx="4305300" cy="3075215"/>
        </a:xfrm>
        <a:prstGeom prst="rect">
          <a:avLst/>
        </a:prstGeom>
      </xdr:spPr>
    </xdr:pic>
    <xdr:clientData/>
  </xdr:twoCellAnchor>
  <xdr:twoCellAnchor editAs="oneCell">
    <xdr:from>
      <xdr:col>20</xdr:col>
      <xdr:colOff>114300</xdr:colOff>
      <xdr:row>0</xdr:row>
      <xdr:rowOff>0</xdr:rowOff>
    </xdr:from>
    <xdr:to>
      <xdr:col>29</xdr:col>
      <xdr:colOff>380281</xdr:colOff>
      <xdr:row>13</xdr:row>
      <xdr:rowOff>171119</xdr:rowOff>
    </xdr:to>
    <xdr:pic>
      <xdr:nvPicPr>
        <xdr:cNvPr id="5" name="Picture 4">
          <a:extLst>
            <a:ext uri="{FF2B5EF4-FFF2-40B4-BE49-F238E27FC236}">
              <a16:creationId xmlns:a16="http://schemas.microsoft.com/office/drawing/2014/main" id="{431AC05A-BFF3-43BF-BE08-284C03D4AF23}"/>
            </a:ext>
          </a:extLst>
        </xdr:cNvPr>
        <xdr:cNvPicPr>
          <a:picLocks noChangeAspect="1"/>
        </xdr:cNvPicPr>
      </xdr:nvPicPr>
      <xdr:blipFill>
        <a:blip xmlns:r="http://schemas.openxmlformats.org/officeDocument/2006/relationships" r:embed="rId4"/>
        <a:stretch>
          <a:fillRect/>
        </a:stretch>
      </xdr:blipFill>
      <xdr:spPr>
        <a:xfrm>
          <a:off x="12306300" y="0"/>
          <a:ext cx="5752381" cy="264761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28575</xdr:colOff>
      <xdr:row>0</xdr:row>
      <xdr:rowOff>0</xdr:rowOff>
    </xdr:from>
    <xdr:to>
      <xdr:col>11</xdr:col>
      <xdr:colOff>581025</xdr:colOff>
      <xdr:row>16</xdr:row>
      <xdr:rowOff>164463</xdr:rowOff>
    </xdr:to>
    <xdr:pic>
      <xdr:nvPicPr>
        <xdr:cNvPr id="3" name="Picture 2">
          <a:extLst>
            <a:ext uri="{FF2B5EF4-FFF2-40B4-BE49-F238E27FC236}">
              <a16:creationId xmlns:a16="http://schemas.microsoft.com/office/drawing/2014/main" id="{16C9C527-73EC-4F1B-A1B3-C2AD02680B9E}"/>
            </a:ext>
          </a:extLst>
        </xdr:cNvPr>
        <xdr:cNvPicPr>
          <a:picLocks noChangeAspect="1"/>
        </xdr:cNvPicPr>
      </xdr:nvPicPr>
      <xdr:blipFill>
        <a:blip xmlns:r="http://schemas.openxmlformats.org/officeDocument/2006/relationships" r:embed="rId1"/>
        <a:stretch>
          <a:fillRect/>
        </a:stretch>
      </xdr:blipFill>
      <xdr:spPr>
        <a:xfrm>
          <a:off x="2581275" y="0"/>
          <a:ext cx="5429250" cy="3212463"/>
        </a:xfrm>
        <a:prstGeom prst="rect">
          <a:avLst/>
        </a:prstGeom>
      </xdr:spPr>
    </xdr:pic>
    <xdr:clientData/>
  </xdr:twoCellAnchor>
  <xdr:twoCellAnchor editAs="oneCell">
    <xdr:from>
      <xdr:col>13</xdr:col>
      <xdr:colOff>600076</xdr:colOff>
      <xdr:row>0</xdr:row>
      <xdr:rowOff>9525</xdr:rowOff>
    </xdr:from>
    <xdr:to>
      <xdr:col>21</xdr:col>
      <xdr:colOff>9526</xdr:colOff>
      <xdr:row>11</xdr:row>
      <xdr:rowOff>78798</xdr:rowOff>
    </xdr:to>
    <xdr:pic>
      <xdr:nvPicPr>
        <xdr:cNvPr id="4" name="Picture 3">
          <a:extLst>
            <a:ext uri="{FF2B5EF4-FFF2-40B4-BE49-F238E27FC236}">
              <a16:creationId xmlns:a16="http://schemas.microsoft.com/office/drawing/2014/main" id="{CF8EC6F3-1042-4F18-BB8A-B337E5C72477}"/>
            </a:ext>
          </a:extLst>
        </xdr:cNvPr>
        <xdr:cNvPicPr>
          <a:picLocks noChangeAspect="1"/>
        </xdr:cNvPicPr>
      </xdr:nvPicPr>
      <xdr:blipFill>
        <a:blip xmlns:r="http://schemas.openxmlformats.org/officeDocument/2006/relationships" r:embed="rId2"/>
        <a:stretch>
          <a:fillRect/>
        </a:stretch>
      </xdr:blipFill>
      <xdr:spPr>
        <a:xfrm>
          <a:off x="9248776" y="9525"/>
          <a:ext cx="4286250" cy="2164773"/>
        </a:xfrm>
        <a:prstGeom prst="rect">
          <a:avLst/>
        </a:prstGeom>
      </xdr:spPr>
    </xdr:pic>
    <xdr:clientData/>
  </xdr:twoCellAnchor>
  <xdr:twoCellAnchor editAs="oneCell">
    <xdr:from>
      <xdr:col>13</xdr:col>
      <xdr:colOff>514350</xdr:colOff>
      <xdr:row>11</xdr:row>
      <xdr:rowOff>104775</xdr:rowOff>
    </xdr:from>
    <xdr:to>
      <xdr:col>19</xdr:col>
      <xdr:colOff>590550</xdr:colOff>
      <xdr:row>26</xdr:row>
      <xdr:rowOff>53237</xdr:rowOff>
    </xdr:to>
    <xdr:pic>
      <xdr:nvPicPr>
        <xdr:cNvPr id="5" name="Picture 4">
          <a:extLst>
            <a:ext uri="{FF2B5EF4-FFF2-40B4-BE49-F238E27FC236}">
              <a16:creationId xmlns:a16="http://schemas.microsoft.com/office/drawing/2014/main" id="{D1AFA65A-657B-4EBA-94ED-25B33E06E88D}"/>
            </a:ext>
          </a:extLst>
        </xdr:cNvPr>
        <xdr:cNvPicPr>
          <a:picLocks noChangeAspect="1"/>
        </xdr:cNvPicPr>
      </xdr:nvPicPr>
      <xdr:blipFill>
        <a:blip xmlns:r="http://schemas.openxmlformats.org/officeDocument/2006/relationships" r:embed="rId3"/>
        <a:stretch>
          <a:fillRect/>
        </a:stretch>
      </xdr:blipFill>
      <xdr:spPr>
        <a:xfrm>
          <a:off x="9163050" y="2200275"/>
          <a:ext cx="3733800" cy="2805962"/>
        </a:xfrm>
        <a:prstGeom prst="rect">
          <a:avLst/>
        </a:prstGeom>
      </xdr:spPr>
    </xdr:pic>
    <xdr:clientData/>
  </xdr:twoCellAnchor>
  <xdr:twoCellAnchor editAs="oneCell">
    <xdr:from>
      <xdr:col>20</xdr:col>
      <xdr:colOff>161925</xdr:colOff>
      <xdr:row>11</xdr:row>
      <xdr:rowOff>89080</xdr:rowOff>
    </xdr:from>
    <xdr:to>
      <xdr:col>26</xdr:col>
      <xdr:colOff>391260</xdr:colOff>
      <xdr:row>26</xdr:row>
      <xdr:rowOff>95250</xdr:rowOff>
    </xdr:to>
    <xdr:pic>
      <xdr:nvPicPr>
        <xdr:cNvPr id="7" name="Picture 6">
          <a:extLst>
            <a:ext uri="{FF2B5EF4-FFF2-40B4-BE49-F238E27FC236}">
              <a16:creationId xmlns:a16="http://schemas.microsoft.com/office/drawing/2014/main" id="{703611D3-CB36-4DD8-9672-EECDD8B2D20A}"/>
            </a:ext>
          </a:extLst>
        </xdr:cNvPr>
        <xdr:cNvPicPr>
          <a:picLocks noChangeAspect="1"/>
        </xdr:cNvPicPr>
      </xdr:nvPicPr>
      <xdr:blipFill>
        <a:blip xmlns:r="http://schemas.openxmlformats.org/officeDocument/2006/relationships" r:embed="rId4"/>
        <a:stretch>
          <a:fillRect/>
        </a:stretch>
      </xdr:blipFill>
      <xdr:spPr>
        <a:xfrm>
          <a:off x="13077825" y="2184580"/>
          <a:ext cx="3886935" cy="2863670"/>
        </a:xfrm>
        <a:prstGeom prst="rect">
          <a:avLst/>
        </a:prstGeom>
      </xdr:spPr>
    </xdr:pic>
    <xdr:clientData/>
  </xdr:twoCellAnchor>
  <xdr:twoCellAnchor editAs="oneCell">
    <xdr:from>
      <xdr:col>4</xdr:col>
      <xdr:colOff>28574</xdr:colOff>
      <xdr:row>18</xdr:row>
      <xdr:rowOff>38101</xdr:rowOff>
    </xdr:from>
    <xdr:to>
      <xdr:col>10</xdr:col>
      <xdr:colOff>523875</xdr:colOff>
      <xdr:row>27</xdr:row>
      <xdr:rowOff>103415</xdr:rowOff>
    </xdr:to>
    <xdr:pic>
      <xdr:nvPicPr>
        <xdr:cNvPr id="8" name="Picture 7">
          <a:extLst>
            <a:ext uri="{FF2B5EF4-FFF2-40B4-BE49-F238E27FC236}">
              <a16:creationId xmlns:a16="http://schemas.microsoft.com/office/drawing/2014/main" id="{707D0D4D-EDAF-46E2-8621-92EBE115F5DA}"/>
            </a:ext>
          </a:extLst>
        </xdr:cNvPr>
        <xdr:cNvPicPr>
          <a:picLocks noChangeAspect="1"/>
        </xdr:cNvPicPr>
      </xdr:nvPicPr>
      <xdr:blipFill>
        <a:blip xmlns:r="http://schemas.openxmlformats.org/officeDocument/2006/relationships" r:embed="rId5"/>
        <a:stretch>
          <a:fillRect/>
        </a:stretch>
      </xdr:blipFill>
      <xdr:spPr>
        <a:xfrm>
          <a:off x="3190874" y="3467101"/>
          <a:ext cx="4152901" cy="1779814"/>
        </a:xfrm>
        <a:prstGeom prst="rect">
          <a:avLst/>
        </a:prstGeom>
      </xdr:spPr>
    </xdr:pic>
    <xdr:clientData/>
  </xdr:twoCellAnchor>
  <xdr:twoCellAnchor editAs="oneCell">
    <xdr:from>
      <xdr:col>3</xdr:col>
      <xdr:colOff>600075</xdr:colOff>
      <xdr:row>28</xdr:row>
      <xdr:rowOff>158837</xdr:rowOff>
    </xdr:from>
    <xdr:to>
      <xdr:col>11</xdr:col>
      <xdr:colOff>285750</xdr:colOff>
      <xdr:row>36</xdr:row>
      <xdr:rowOff>47418</xdr:rowOff>
    </xdr:to>
    <xdr:pic>
      <xdr:nvPicPr>
        <xdr:cNvPr id="9" name="Picture 8">
          <a:extLst>
            <a:ext uri="{FF2B5EF4-FFF2-40B4-BE49-F238E27FC236}">
              <a16:creationId xmlns:a16="http://schemas.microsoft.com/office/drawing/2014/main" id="{9C45FAEB-5EDD-4AD2-BE7B-274C87980660}"/>
            </a:ext>
          </a:extLst>
        </xdr:cNvPr>
        <xdr:cNvPicPr>
          <a:picLocks noChangeAspect="1"/>
        </xdr:cNvPicPr>
      </xdr:nvPicPr>
      <xdr:blipFill>
        <a:blip xmlns:r="http://schemas.openxmlformats.org/officeDocument/2006/relationships" r:embed="rId6"/>
        <a:stretch>
          <a:fillRect/>
        </a:stretch>
      </xdr:blipFill>
      <xdr:spPr>
        <a:xfrm>
          <a:off x="3152775" y="5492837"/>
          <a:ext cx="4562475" cy="141258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www.statskingdom.com/320ShapiroWilk.html" TargetMode="External"/><Relationship Id="rId1" Type="http://schemas.openxmlformats.org/officeDocument/2006/relationships/hyperlink" Target="https://www.socscistatistics.com/tests/kolmogorov/default.aspx"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https://www.statskingdom.com/40_confidence_interval.html"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F0015-4FF6-49AE-91CD-E567A753CC8E}">
  <sheetPr codeName="Sheet1"/>
  <dimension ref="A1:L21"/>
  <sheetViews>
    <sheetView tabSelected="1" workbookViewId="0"/>
  </sheetViews>
  <sheetFormatPr defaultRowHeight="15" x14ac:dyDescent="0.25"/>
  <cols>
    <col min="1" max="1" width="12.42578125" style="18" customWidth="1"/>
    <col min="2" max="16384" width="9.140625" style="18"/>
  </cols>
  <sheetData>
    <row r="1" spans="1:12" s="90" customFormat="1" x14ac:dyDescent="0.25">
      <c r="A1" s="108" t="s">
        <v>50</v>
      </c>
    </row>
    <row r="2" spans="1:12" s="89" customFormat="1" x14ac:dyDescent="0.25">
      <c r="A2" s="99"/>
      <c r="B2" s="102"/>
      <c r="C2" s="102"/>
      <c r="D2" s="102"/>
      <c r="E2" s="102"/>
      <c r="F2" s="102"/>
      <c r="G2" s="102"/>
      <c r="H2" s="102"/>
      <c r="I2" s="102"/>
      <c r="J2" s="102"/>
      <c r="K2" s="102"/>
      <c r="L2" s="102"/>
    </row>
    <row r="3" spans="1:12" ht="17.25" customHeight="1" x14ac:dyDescent="0.25">
      <c r="A3" s="24" t="s">
        <v>290</v>
      </c>
      <c r="B3" s="43"/>
      <c r="C3" s="43"/>
      <c r="D3" s="43"/>
      <c r="E3" s="43"/>
      <c r="F3" s="43"/>
      <c r="G3" s="43"/>
      <c r="H3" s="43"/>
      <c r="I3" s="43"/>
      <c r="J3" s="43"/>
      <c r="K3" s="43"/>
      <c r="L3" s="43"/>
    </row>
    <row r="4" spans="1:12" x14ac:dyDescent="0.25">
      <c r="A4" s="23" t="s">
        <v>47</v>
      </c>
      <c r="B4" s="43"/>
      <c r="C4" s="43"/>
      <c r="D4" s="43"/>
      <c r="E4" s="43"/>
      <c r="F4" s="43"/>
      <c r="G4" s="43"/>
      <c r="H4" s="43"/>
      <c r="I4" s="43"/>
      <c r="J4" s="43"/>
      <c r="K4" s="43"/>
      <c r="L4" s="43"/>
    </row>
    <row r="5" spans="1:12" x14ac:dyDescent="0.25">
      <c r="A5" s="23"/>
      <c r="B5" s="19"/>
      <c r="C5" s="43"/>
      <c r="D5" s="43"/>
      <c r="E5" s="43"/>
      <c r="F5" s="43"/>
      <c r="G5" s="43"/>
      <c r="H5" s="43"/>
      <c r="I5" s="43"/>
      <c r="J5" s="43"/>
      <c r="K5" s="43"/>
      <c r="L5" s="43"/>
    </row>
    <row r="6" spans="1:12" x14ac:dyDescent="0.25">
      <c r="A6" s="23" t="s">
        <v>291</v>
      </c>
      <c r="B6" s="43"/>
      <c r="C6" s="43"/>
      <c r="D6" s="43"/>
      <c r="E6" s="43"/>
      <c r="F6" s="43"/>
      <c r="G6" s="43"/>
      <c r="H6" s="43"/>
      <c r="I6" s="43"/>
      <c r="J6" s="43"/>
      <c r="K6" s="43"/>
      <c r="L6" s="43"/>
    </row>
    <row r="7" spans="1:12" x14ac:dyDescent="0.25">
      <c r="A7" s="23" t="s">
        <v>52</v>
      </c>
      <c r="B7" s="43"/>
      <c r="C7" s="43"/>
      <c r="D7" s="43"/>
      <c r="E7" s="43"/>
      <c r="F7" s="43"/>
      <c r="G7" s="43"/>
      <c r="H7" s="43"/>
      <c r="I7" s="43"/>
      <c r="J7" s="43"/>
      <c r="K7" s="43"/>
      <c r="L7" s="43"/>
    </row>
    <row r="8" spans="1:12" x14ac:dyDescent="0.25">
      <c r="A8" s="23" t="s">
        <v>204</v>
      </c>
      <c r="B8" s="43"/>
      <c r="C8" s="43"/>
      <c r="D8" s="43"/>
      <c r="E8" s="43"/>
      <c r="F8" s="43"/>
      <c r="G8" s="43"/>
      <c r="H8" s="43"/>
      <c r="I8" s="43"/>
      <c r="J8" s="43"/>
      <c r="K8" s="43"/>
      <c r="L8" s="43"/>
    </row>
    <row r="9" spans="1:12" x14ac:dyDescent="0.25">
      <c r="A9" s="23"/>
      <c r="B9" s="43"/>
      <c r="C9" s="43"/>
      <c r="D9" s="43"/>
      <c r="E9" s="43"/>
      <c r="F9" s="43"/>
      <c r="G9" s="43"/>
      <c r="H9" s="43"/>
      <c r="I9" s="43"/>
      <c r="J9" s="43"/>
      <c r="K9" s="43"/>
      <c r="L9" s="43"/>
    </row>
    <row r="10" spans="1:12" x14ac:dyDescent="0.25">
      <c r="A10" s="24" t="s">
        <v>168</v>
      </c>
      <c r="B10" s="43"/>
      <c r="C10" s="43"/>
      <c r="D10" s="43"/>
      <c r="E10" s="43"/>
      <c r="F10" s="43"/>
      <c r="G10" s="43"/>
      <c r="H10" s="43"/>
      <c r="I10" s="43"/>
      <c r="J10" s="43"/>
      <c r="K10" s="43"/>
      <c r="L10" s="43"/>
    </row>
    <row r="11" spans="1:12" x14ac:dyDescent="0.25">
      <c r="A11" s="23" t="s">
        <v>169</v>
      </c>
      <c r="B11" s="43"/>
      <c r="C11" s="43"/>
      <c r="D11" s="43"/>
      <c r="E11" s="43"/>
      <c r="F11" s="43"/>
      <c r="G11" s="43"/>
      <c r="H11" s="43"/>
      <c r="I11" s="43"/>
      <c r="J11" s="43"/>
      <c r="K11" s="43"/>
      <c r="L11" s="43"/>
    </row>
    <row r="12" spans="1:12" x14ac:dyDescent="0.25">
      <c r="A12" s="23" t="s">
        <v>287</v>
      </c>
      <c r="B12" s="43"/>
      <c r="C12" s="43"/>
      <c r="D12" s="43"/>
      <c r="E12" s="43"/>
      <c r="F12" s="43"/>
      <c r="G12" s="43"/>
      <c r="H12" s="43"/>
      <c r="I12" s="43"/>
      <c r="J12" s="43"/>
      <c r="K12" s="43"/>
      <c r="L12" s="43"/>
    </row>
    <row r="13" spans="1:12" x14ac:dyDescent="0.25">
      <c r="B13" s="43"/>
      <c r="C13" s="43"/>
      <c r="D13" s="43"/>
      <c r="E13" s="43"/>
      <c r="F13" s="43"/>
      <c r="G13" s="43"/>
      <c r="H13" s="43"/>
      <c r="I13" s="43"/>
      <c r="J13" s="43"/>
      <c r="K13" s="43"/>
      <c r="L13" s="43"/>
    </row>
    <row r="14" spans="1:12" x14ac:dyDescent="0.25">
      <c r="A14" s="23" t="s">
        <v>203</v>
      </c>
      <c r="B14" s="43"/>
      <c r="C14" s="43"/>
      <c r="D14" s="43"/>
      <c r="E14" s="43"/>
      <c r="F14" s="43"/>
      <c r="G14" s="43"/>
      <c r="H14" s="43"/>
      <c r="I14" s="43"/>
      <c r="J14" s="43"/>
      <c r="K14" s="43"/>
      <c r="L14" s="43"/>
    </row>
    <row r="15" spans="1:12" x14ac:dyDescent="0.25">
      <c r="A15" s="23" t="s">
        <v>205</v>
      </c>
      <c r="B15" s="43"/>
      <c r="C15" s="43"/>
      <c r="D15" s="43"/>
      <c r="E15" s="43"/>
      <c r="F15" s="43"/>
      <c r="G15" s="43"/>
      <c r="H15" s="43"/>
      <c r="I15" s="43"/>
      <c r="J15" s="43"/>
      <c r="K15" s="43"/>
      <c r="L15" s="43"/>
    </row>
    <row r="16" spans="1:12" x14ac:dyDescent="0.25">
      <c r="A16" s="23"/>
      <c r="B16" s="43"/>
      <c r="C16" s="43"/>
      <c r="D16" s="43"/>
      <c r="E16" s="43"/>
      <c r="F16" s="43"/>
      <c r="G16" s="43"/>
      <c r="H16" s="43"/>
      <c r="I16" s="43"/>
      <c r="J16" s="43"/>
      <c r="K16" s="43"/>
      <c r="L16" s="43"/>
    </row>
    <row r="17" spans="1:12" x14ac:dyDescent="0.25">
      <c r="A17" s="23"/>
      <c r="B17" s="43"/>
      <c r="C17" s="43"/>
      <c r="D17" s="43"/>
      <c r="E17" s="43"/>
      <c r="F17" s="43"/>
      <c r="G17" s="43"/>
      <c r="H17" s="43"/>
      <c r="I17" s="43"/>
      <c r="J17" s="43"/>
      <c r="K17" s="43"/>
      <c r="L17" s="43"/>
    </row>
    <row r="18" spans="1:12" x14ac:dyDescent="0.25">
      <c r="A18" s="23"/>
      <c r="B18" s="43"/>
      <c r="C18" s="43"/>
      <c r="D18" s="43"/>
      <c r="E18" s="43"/>
      <c r="F18" s="43"/>
      <c r="G18" s="43"/>
      <c r="H18" s="43"/>
      <c r="I18" s="43"/>
      <c r="J18" s="43"/>
      <c r="K18" s="43"/>
      <c r="L18" s="43"/>
    </row>
    <row r="19" spans="1:12" x14ac:dyDescent="0.25">
      <c r="A19" s="23"/>
      <c r="B19" s="43"/>
      <c r="C19" s="43"/>
      <c r="D19" s="43"/>
      <c r="E19" s="43"/>
      <c r="F19" s="43"/>
      <c r="G19" s="43"/>
      <c r="H19" s="43"/>
      <c r="I19" s="43"/>
      <c r="J19" s="43"/>
      <c r="K19" s="43"/>
      <c r="L19" s="43"/>
    </row>
    <row r="20" spans="1:12" x14ac:dyDescent="0.25">
      <c r="A20" s="23"/>
      <c r="B20" s="43"/>
      <c r="C20" s="43"/>
      <c r="D20" s="43"/>
      <c r="E20" s="43"/>
      <c r="F20" s="43"/>
      <c r="G20" s="43"/>
      <c r="H20" s="43"/>
      <c r="I20" s="43"/>
      <c r="J20" s="43"/>
      <c r="K20" s="43"/>
      <c r="L20" s="43"/>
    </row>
    <row r="21" spans="1:12" x14ac:dyDescent="0.25">
      <c r="A21" s="23"/>
      <c r="B21" s="43"/>
      <c r="C21" s="43"/>
      <c r="D21" s="43"/>
      <c r="E21" s="43"/>
      <c r="F21" s="43"/>
      <c r="G21" s="43"/>
      <c r="H21" s="43"/>
      <c r="I21" s="43"/>
      <c r="J21" s="43"/>
      <c r="K21" s="43"/>
      <c r="L21" s="43"/>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6B5C4-8A4C-49AE-867B-C31DAAF527C7}">
  <sheetPr codeName="Sheet2"/>
  <dimension ref="A1:Q15"/>
  <sheetViews>
    <sheetView workbookViewId="0">
      <selection activeCell="F8" sqref="F8"/>
    </sheetView>
  </sheetViews>
  <sheetFormatPr defaultRowHeight="15" x14ac:dyDescent="0.25"/>
  <sheetData>
    <row r="1" spans="1:17" s="101" customFormat="1" ht="15.75" x14ac:dyDescent="0.25">
      <c r="A1" s="108" t="s">
        <v>51</v>
      </c>
      <c r="B1" s="102"/>
      <c r="C1" s="102"/>
      <c r="D1" s="102"/>
      <c r="E1" s="102"/>
      <c r="F1" s="102"/>
      <c r="G1" s="102"/>
      <c r="H1" s="102"/>
      <c r="I1" s="102"/>
      <c r="J1" s="102"/>
      <c r="K1" s="102"/>
      <c r="L1" s="102"/>
      <c r="M1" s="102"/>
      <c r="N1" s="102"/>
      <c r="O1" s="102"/>
      <c r="P1" s="102"/>
      <c r="Q1" s="102"/>
    </row>
    <row r="2" spans="1:17" s="101" customFormat="1" ht="15.75" x14ac:dyDescent="0.25">
      <c r="A2" s="99"/>
      <c r="B2" s="102"/>
      <c r="C2" s="102"/>
      <c r="D2" s="102"/>
      <c r="E2" s="102"/>
      <c r="F2" s="102"/>
      <c r="G2" s="102"/>
      <c r="H2" s="102"/>
      <c r="I2" s="102"/>
      <c r="J2" s="102"/>
      <c r="K2" s="102"/>
      <c r="L2" s="102"/>
      <c r="M2" s="102"/>
      <c r="N2" s="102"/>
      <c r="O2" s="102"/>
      <c r="P2" s="102"/>
      <c r="Q2" s="102"/>
    </row>
    <row r="3" spans="1:17" s="20" customFormat="1" ht="15.75" x14ac:dyDescent="0.25">
      <c r="A3" s="23" t="s">
        <v>286</v>
      </c>
      <c r="B3" s="43"/>
      <c r="C3" s="43"/>
      <c r="D3" s="43"/>
      <c r="E3" s="43"/>
      <c r="F3" s="43"/>
      <c r="G3" s="43"/>
      <c r="H3" s="43"/>
      <c r="I3" s="43"/>
      <c r="J3" s="43"/>
      <c r="K3" s="43"/>
      <c r="L3" s="43"/>
      <c r="M3" s="43"/>
      <c r="N3" s="43"/>
      <c r="O3" s="43"/>
      <c r="P3" s="43"/>
      <c r="Q3" s="43"/>
    </row>
    <row r="4" spans="1:17" s="20" customFormat="1" ht="15.75" x14ac:dyDescent="0.25">
      <c r="A4" s="23"/>
      <c r="B4" s="43"/>
      <c r="C4" s="43"/>
      <c r="D4" s="43"/>
      <c r="E4" s="43"/>
      <c r="F4" s="43"/>
      <c r="G4" s="43"/>
      <c r="H4" s="43"/>
      <c r="I4" s="43"/>
      <c r="J4" s="43"/>
      <c r="K4" s="43"/>
      <c r="L4" s="43"/>
      <c r="M4" s="43"/>
      <c r="N4" s="43"/>
      <c r="O4" s="43"/>
      <c r="P4" s="43"/>
      <c r="Q4" s="43"/>
    </row>
    <row r="5" spans="1:17" s="20" customFormat="1" ht="15.75" x14ac:dyDescent="0.25">
      <c r="A5" s="24" t="s">
        <v>170</v>
      </c>
      <c r="B5" s="43"/>
      <c r="C5" s="43"/>
      <c r="D5" s="43"/>
      <c r="E5" s="43"/>
      <c r="F5" s="43"/>
      <c r="G5" s="43"/>
      <c r="H5" s="43"/>
      <c r="I5" s="43"/>
      <c r="J5" s="43"/>
      <c r="K5" s="43"/>
      <c r="L5" s="43"/>
      <c r="M5" s="43"/>
      <c r="N5" s="43"/>
      <c r="O5" s="43"/>
      <c r="P5" s="43"/>
      <c r="Q5" s="43"/>
    </row>
    <row r="6" spans="1:17" s="20" customFormat="1" ht="15.75" x14ac:dyDescent="0.25">
      <c r="A6" s="23" t="s">
        <v>53</v>
      </c>
      <c r="B6" s="43"/>
      <c r="C6" s="43"/>
      <c r="D6" s="43"/>
      <c r="E6" s="43"/>
      <c r="F6" s="43"/>
      <c r="G6" s="43"/>
      <c r="H6" s="43"/>
      <c r="I6" s="43"/>
      <c r="J6" s="43"/>
      <c r="K6" s="43"/>
      <c r="L6" s="43"/>
      <c r="M6" s="43"/>
      <c r="N6" s="43"/>
      <c r="O6" s="43"/>
      <c r="P6" s="43"/>
      <c r="Q6" s="43"/>
    </row>
    <row r="7" spans="1:17" s="20" customFormat="1" ht="15.75" x14ac:dyDescent="0.25">
      <c r="A7" s="23" t="s">
        <v>206</v>
      </c>
      <c r="B7" s="43"/>
      <c r="C7" s="43"/>
      <c r="D7" s="43"/>
      <c r="E7" s="43"/>
      <c r="F7" s="43"/>
      <c r="G7" s="43"/>
      <c r="H7" s="43"/>
      <c r="I7" s="43"/>
      <c r="J7" s="43"/>
      <c r="K7" s="43"/>
      <c r="L7" s="43"/>
      <c r="M7" s="43"/>
      <c r="N7" s="43"/>
      <c r="O7" s="43"/>
      <c r="P7" s="43"/>
      <c r="Q7" s="43"/>
    </row>
    <row r="8" spans="1:17" s="20" customFormat="1" ht="15.75" x14ac:dyDescent="0.25">
      <c r="A8" s="23"/>
      <c r="B8" s="43"/>
      <c r="C8" s="43"/>
      <c r="D8" s="43"/>
      <c r="E8" s="43"/>
      <c r="F8" s="43"/>
      <c r="G8" s="43"/>
      <c r="H8" s="43"/>
      <c r="I8" s="43"/>
      <c r="J8" s="43"/>
      <c r="K8" s="43"/>
      <c r="L8" s="43"/>
      <c r="M8" s="43"/>
      <c r="N8" s="43"/>
      <c r="O8" s="43"/>
      <c r="P8" s="43"/>
      <c r="Q8" s="43"/>
    </row>
    <row r="9" spans="1:17" s="20" customFormat="1" ht="25.5" customHeight="1" x14ac:dyDescent="0.25">
      <c r="A9" s="23"/>
      <c r="B9" s="43"/>
      <c r="C9" s="43"/>
      <c r="D9" s="43"/>
      <c r="E9" s="43"/>
      <c r="F9" s="43"/>
      <c r="G9" s="43"/>
      <c r="H9" s="43"/>
      <c r="I9" s="43"/>
      <c r="J9" s="43"/>
      <c r="K9" s="43"/>
      <c r="L9" s="43"/>
      <c r="M9" s="43"/>
      <c r="N9" s="43"/>
      <c r="O9" s="43"/>
      <c r="P9" s="43"/>
      <c r="Q9" s="43"/>
    </row>
    <row r="10" spans="1:17" s="20" customFormat="1" ht="15.75" x14ac:dyDescent="0.25">
      <c r="A10" s="23"/>
      <c r="B10" s="43"/>
      <c r="C10" s="43"/>
      <c r="D10" s="43"/>
      <c r="E10" s="43"/>
      <c r="F10" s="43"/>
      <c r="G10" s="43"/>
      <c r="H10" s="43"/>
      <c r="I10" s="43"/>
      <c r="J10" s="43"/>
      <c r="K10" s="43"/>
      <c r="L10" s="43"/>
      <c r="M10" s="43"/>
      <c r="N10" s="43"/>
      <c r="O10" s="43"/>
      <c r="P10" s="43"/>
      <c r="Q10" s="43"/>
    </row>
    <row r="11" spans="1:17" s="20" customFormat="1" ht="15.75" x14ac:dyDescent="0.25">
      <c r="A11" s="23"/>
      <c r="B11" s="43"/>
      <c r="C11" s="43"/>
      <c r="D11" s="43"/>
      <c r="E11" s="43"/>
      <c r="F11" s="43"/>
      <c r="G11" s="43"/>
      <c r="H11" s="43"/>
      <c r="I11" s="43"/>
      <c r="J11" s="43"/>
      <c r="K11" s="43"/>
      <c r="L11" s="43"/>
      <c r="M11" s="43"/>
      <c r="N11" s="43"/>
      <c r="O11" s="43"/>
      <c r="P11" s="43"/>
      <c r="Q11" s="43"/>
    </row>
    <row r="12" spans="1:17" s="20" customFormat="1" ht="22.5" customHeight="1" x14ac:dyDescent="0.25">
      <c r="A12" s="23"/>
      <c r="B12" s="43"/>
      <c r="C12" s="43"/>
      <c r="D12" s="43"/>
      <c r="E12" s="43"/>
      <c r="F12" s="43"/>
      <c r="G12" s="43"/>
      <c r="H12" s="43"/>
      <c r="I12" s="43"/>
      <c r="J12" s="43"/>
      <c r="K12" s="43"/>
      <c r="L12" s="43"/>
      <c r="M12" s="43"/>
      <c r="N12" s="43"/>
      <c r="O12" s="43"/>
      <c r="P12" s="43"/>
      <c r="Q12" s="43"/>
    </row>
    <row r="13" spans="1:17" s="21" customFormat="1" ht="15.75" x14ac:dyDescent="0.25">
      <c r="A13" s="23" t="s">
        <v>292</v>
      </c>
      <c r="B13" s="24"/>
      <c r="C13" s="24"/>
      <c r="D13" s="24"/>
      <c r="E13" s="24"/>
      <c r="F13" s="24"/>
      <c r="G13" s="24"/>
      <c r="H13" s="24"/>
      <c r="I13" s="24"/>
      <c r="J13" s="24"/>
      <c r="K13" s="24"/>
      <c r="L13" s="24"/>
      <c r="M13" s="24"/>
      <c r="N13" s="24"/>
      <c r="O13" s="24"/>
      <c r="P13" s="24"/>
      <c r="Q13" s="24"/>
    </row>
    <row r="14" spans="1:17" s="21" customFormat="1" ht="15.75" x14ac:dyDescent="0.25">
      <c r="A14" s="24"/>
      <c r="B14" s="24"/>
      <c r="C14" s="24"/>
      <c r="D14" s="24"/>
      <c r="E14" s="24"/>
      <c r="F14" s="24"/>
      <c r="G14" s="24"/>
      <c r="H14" s="24"/>
      <c r="I14" s="24"/>
      <c r="J14" s="24"/>
      <c r="K14" s="24"/>
      <c r="L14" s="24"/>
      <c r="M14" s="24"/>
      <c r="N14" s="24"/>
      <c r="O14" s="24"/>
      <c r="P14" s="24"/>
      <c r="Q14" s="24"/>
    </row>
    <row r="15" spans="1:17" s="42" customFormat="1" ht="15.75" x14ac:dyDescent="0.25">
      <c r="A15" s="98" t="s">
        <v>279</v>
      </c>
      <c r="B15" s="27"/>
      <c r="C15" s="27"/>
      <c r="D15" s="27"/>
      <c r="E15" s="27"/>
      <c r="F15" s="27"/>
      <c r="G15" s="27"/>
      <c r="H15" s="27"/>
      <c r="I15" s="27"/>
      <c r="J15" s="27"/>
      <c r="K15" s="27"/>
      <c r="L15" s="27"/>
      <c r="M15" s="27"/>
      <c r="N15" s="27"/>
      <c r="O15" s="27"/>
      <c r="P15" s="27"/>
      <c r="Q15" s="27"/>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F018F-C61F-4A09-AFDD-346CFD94428C}">
  <sheetPr codeName="Sheet3"/>
  <dimension ref="A1:S32"/>
  <sheetViews>
    <sheetView workbookViewId="0">
      <selection activeCell="J10" sqref="J10"/>
    </sheetView>
  </sheetViews>
  <sheetFormatPr defaultRowHeight="15" x14ac:dyDescent="0.25"/>
  <cols>
    <col min="1" max="1" width="5" style="18" customWidth="1"/>
    <col min="2" max="16384" width="9.140625" style="18"/>
  </cols>
  <sheetData>
    <row r="1" spans="1:19" s="101" customFormat="1" ht="15.75" x14ac:dyDescent="0.25">
      <c r="A1" s="133" t="s">
        <v>134</v>
      </c>
      <c r="B1" s="133"/>
      <c r="C1" s="133"/>
      <c r="D1" s="133"/>
      <c r="E1" s="133"/>
      <c r="F1" s="133"/>
      <c r="G1" s="133"/>
      <c r="H1" s="134"/>
      <c r="I1" s="134"/>
    </row>
    <row r="2" spans="1:19" s="20" customFormat="1" ht="15.75" x14ac:dyDescent="0.25">
      <c r="A2" s="132" t="s">
        <v>293</v>
      </c>
      <c r="B2" s="132"/>
      <c r="C2" s="132"/>
      <c r="D2" s="132"/>
      <c r="E2" s="132"/>
      <c r="F2" s="132"/>
      <c r="G2" s="132"/>
      <c r="H2" s="22"/>
      <c r="I2" s="22"/>
    </row>
    <row r="3" spans="1:19" s="20" customFormat="1" ht="15.75" x14ac:dyDescent="0.25">
      <c r="A3" s="132" t="s">
        <v>294</v>
      </c>
      <c r="B3" s="132"/>
      <c r="C3" s="132"/>
      <c r="D3" s="132"/>
      <c r="E3" s="132"/>
      <c r="F3" s="132"/>
      <c r="G3" s="132"/>
      <c r="H3" s="22"/>
      <c r="I3" s="22"/>
    </row>
    <row r="4" spans="1:19" s="20" customFormat="1" ht="15.75" x14ac:dyDescent="0.25">
      <c r="A4" s="132" t="s">
        <v>295</v>
      </c>
      <c r="B4" s="132"/>
      <c r="C4" s="132"/>
      <c r="D4" s="132"/>
      <c r="E4" s="132"/>
      <c r="F4" s="132"/>
      <c r="G4" s="132"/>
      <c r="H4" s="22"/>
      <c r="I4" s="22"/>
    </row>
    <row r="5" spans="1:19" s="20" customFormat="1" ht="15.75" x14ac:dyDescent="0.25">
      <c r="A5" s="132" t="s">
        <v>298</v>
      </c>
      <c r="B5" s="132"/>
      <c r="C5" s="132"/>
      <c r="D5" s="132"/>
      <c r="E5" s="132"/>
      <c r="F5" s="132"/>
      <c r="G5" s="132"/>
      <c r="H5" s="22"/>
      <c r="I5" s="22"/>
    </row>
    <row r="6" spans="1:19" s="20" customFormat="1" ht="15.75" x14ac:dyDescent="0.25">
      <c r="A6" s="132" t="s">
        <v>299</v>
      </c>
      <c r="B6" s="132"/>
      <c r="C6" s="132"/>
      <c r="D6" s="132"/>
      <c r="E6" s="132"/>
      <c r="F6" s="132"/>
      <c r="G6" s="132"/>
      <c r="H6" s="22"/>
      <c r="I6" s="22"/>
    </row>
    <row r="7" spans="1:19" s="20" customFormat="1" ht="15.75" x14ac:dyDescent="0.25">
      <c r="A7" s="132" t="s">
        <v>296</v>
      </c>
      <c r="B7" s="132"/>
      <c r="C7" s="132"/>
      <c r="D7" s="132"/>
      <c r="E7" s="132"/>
      <c r="F7" s="132"/>
      <c r="G7" s="132"/>
      <c r="H7" s="22"/>
      <c r="I7" s="22"/>
    </row>
    <row r="8" spans="1:19" s="20" customFormat="1" ht="15.75" x14ac:dyDescent="0.25">
      <c r="A8" s="132" t="s">
        <v>297</v>
      </c>
      <c r="B8" s="132"/>
      <c r="C8" s="132"/>
      <c r="D8" s="132"/>
      <c r="E8" s="132"/>
      <c r="F8" s="132"/>
      <c r="G8" s="132"/>
      <c r="H8" s="22"/>
      <c r="I8" s="22"/>
    </row>
    <row r="9" spans="1:19" s="20" customFormat="1" ht="15.75" x14ac:dyDescent="0.25">
      <c r="A9" s="129"/>
      <c r="B9" s="129"/>
      <c r="C9" s="129"/>
      <c r="D9" s="129"/>
      <c r="E9" s="129"/>
      <c r="F9" s="129"/>
      <c r="G9" s="129"/>
      <c r="H9" s="22"/>
      <c r="I9" s="22"/>
    </row>
    <row r="10" spans="1:19" s="101" customFormat="1" ht="15.75" x14ac:dyDescent="0.25">
      <c r="A10" s="130" t="s">
        <v>146</v>
      </c>
      <c r="B10" s="131"/>
      <c r="C10" s="131"/>
      <c r="D10" s="131"/>
      <c r="E10" s="131"/>
      <c r="F10" s="131"/>
      <c r="G10" s="131"/>
      <c r="H10" s="100"/>
      <c r="I10" s="100"/>
    </row>
    <row r="11" spans="1:19" s="101" customFormat="1" ht="15.75" x14ac:dyDescent="0.25">
      <c r="A11" s="131" t="s">
        <v>207</v>
      </c>
      <c r="B11" s="131"/>
      <c r="C11" s="131"/>
      <c r="D11" s="131"/>
      <c r="E11" s="131"/>
      <c r="F11" s="131"/>
      <c r="G11" s="131"/>
      <c r="H11" s="100"/>
      <c r="I11" s="100"/>
    </row>
    <row r="12" spans="1:19" s="101" customFormat="1" ht="15.75" x14ac:dyDescent="0.25">
      <c r="A12" s="131"/>
      <c r="B12" s="131" t="s">
        <v>265</v>
      </c>
      <c r="C12" s="131"/>
      <c r="D12" s="131"/>
      <c r="E12" s="131"/>
      <c r="F12" s="131"/>
      <c r="G12" s="131"/>
      <c r="H12" s="100"/>
      <c r="I12" s="100"/>
    </row>
    <row r="13" spans="1:19" s="101" customFormat="1" ht="15.75" x14ac:dyDescent="0.25">
      <c r="A13" s="131" t="s">
        <v>266</v>
      </c>
      <c r="B13" s="131"/>
      <c r="C13" s="131"/>
      <c r="D13" s="131"/>
      <c r="E13" s="131"/>
      <c r="F13" s="131"/>
      <c r="G13" s="131"/>
    </row>
    <row r="14" spans="1:19" s="101" customFormat="1" ht="15.75" x14ac:dyDescent="0.25">
      <c r="A14" s="131" t="s">
        <v>267</v>
      </c>
      <c r="B14" s="131"/>
      <c r="C14" s="131"/>
      <c r="D14" s="131"/>
      <c r="E14" s="131"/>
      <c r="F14" s="131"/>
      <c r="G14" s="131"/>
    </row>
    <row r="15" spans="1:19" s="101" customFormat="1" ht="15.75" x14ac:dyDescent="0.25">
      <c r="A15" s="131" t="s">
        <v>270</v>
      </c>
      <c r="B15" s="131"/>
      <c r="C15" s="131"/>
      <c r="D15" s="131"/>
      <c r="E15" s="131"/>
      <c r="F15" s="131"/>
      <c r="G15" s="131"/>
      <c r="H15" s="100"/>
      <c r="I15" s="100"/>
    </row>
    <row r="16" spans="1:19" s="101" customFormat="1" ht="15.75" x14ac:dyDescent="0.25">
      <c r="A16" s="131"/>
      <c r="B16" s="131" t="s">
        <v>268</v>
      </c>
      <c r="C16" s="131"/>
      <c r="D16" s="131"/>
      <c r="E16" s="131"/>
      <c r="F16" s="131"/>
      <c r="G16" s="131"/>
      <c r="H16" s="103"/>
      <c r="I16" s="103"/>
      <c r="J16" s="103"/>
      <c r="K16" s="103"/>
      <c r="L16" s="103"/>
      <c r="M16" s="103"/>
      <c r="N16" s="103"/>
      <c r="O16" s="103"/>
      <c r="P16" s="103"/>
      <c r="Q16" s="103"/>
      <c r="R16" s="103"/>
      <c r="S16" s="103"/>
    </row>
    <row r="17" spans="1:19" s="101" customFormat="1" ht="15.75" x14ac:dyDescent="0.25">
      <c r="A17" s="131"/>
      <c r="B17" s="131" t="s">
        <v>208</v>
      </c>
      <c r="C17" s="131"/>
      <c r="D17" s="131"/>
      <c r="E17" s="131"/>
      <c r="F17" s="131"/>
      <c r="G17" s="131"/>
      <c r="H17" s="103"/>
      <c r="I17" s="103"/>
      <c r="J17" s="103"/>
      <c r="K17" s="103"/>
      <c r="L17" s="103"/>
      <c r="M17" s="103"/>
      <c r="N17" s="103"/>
      <c r="O17" s="103"/>
      <c r="P17" s="103"/>
      <c r="Q17" s="103"/>
      <c r="R17" s="103"/>
      <c r="S17" s="103"/>
    </row>
    <row r="18" spans="1:19" s="101" customFormat="1" ht="15.75" x14ac:dyDescent="0.25">
      <c r="A18" s="131"/>
      <c r="B18" s="131" t="s">
        <v>209</v>
      </c>
      <c r="C18" s="131"/>
      <c r="D18" s="131"/>
      <c r="E18" s="131"/>
      <c r="F18" s="131"/>
      <c r="G18" s="131"/>
      <c r="H18" s="103"/>
      <c r="I18" s="103"/>
      <c r="J18" s="103"/>
      <c r="K18" s="103"/>
      <c r="L18" s="103"/>
      <c r="M18" s="103"/>
      <c r="N18" s="103"/>
      <c r="O18" s="103"/>
      <c r="P18" s="103"/>
      <c r="Q18" s="103"/>
      <c r="R18" s="103"/>
      <c r="S18" s="103"/>
    </row>
    <row r="19" spans="1:19" s="101" customFormat="1" ht="15.75" x14ac:dyDescent="0.25">
      <c r="A19" s="130"/>
      <c r="B19" s="131" t="s">
        <v>211</v>
      </c>
      <c r="C19" s="131"/>
      <c r="D19" s="131"/>
      <c r="E19" s="131"/>
      <c r="F19" s="131"/>
      <c r="G19" s="131"/>
    </row>
    <row r="20" spans="1:19" s="101" customFormat="1" ht="15.75" x14ac:dyDescent="0.25">
      <c r="A20" s="130"/>
      <c r="B20" s="131"/>
      <c r="C20" s="131"/>
      <c r="D20" s="131"/>
      <c r="E20" s="131"/>
      <c r="F20" s="131"/>
      <c r="G20" s="131"/>
    </row>
    <row r="21" spans="1:19" s="87" customFormat="1" ht="15.75" x14ac:dyDescent="0.25">
      <c r="A21" s="128" t="s">
        <v>135</v>
      </c>
      <c r="B21" s="129"/>
      <c r="C21" s="129"/>
      <c r="D21" s="129"/>
      <c r="E21" s="129"/>
      <c r="F21" s="129"/>
      <c r="G21" s="129"/>
    </row>
    <row r="22" spans="1:19" s="87" customFormat="1" ht="15.75" x14ac:dyDescent="0.25">
      <c r="A22" s="129" t="s">
        <v>162</v>
      </c>
      <c r="B22" s="129"/>
      <c r="C22" s="129"/>
      <c r="D22" s="129"/>
      <c r="E22" s="129"/>
      <c r="F22" s="129"/>
      <c r="G22" s="129"/>
    </row>
    <row r="23" spans="1:19" s="87" customFormat="1" ht="15.75" x14ac:dyDescent="0.25">
      <c r="A23" s="129" t="s">
        <v>269</v>
      </c>
      <c r="B23" s="129"/>
      <c r="C23" s="129"/>
      <c r="D23" s="129"/>
      <c r="E23" s="129"/>
      <c r="F23" s="129"/>
      <c r="G23" s="129"/>
    </row>
    <row r="24" spans="1:19" s="87" customFormat="1" ht="15.75" x14ac:dyDescent="0.25">
      <c r="A24" s="129" t="s">
        <v>300</v>
      </c>
      <c r="B24" s="129"/>
      <c r="C24" s="129"/>
      <c r="D24" s="129"/>
      <c r="E24" s="129"/>
      <c r="F24" s="129"/>
      <c r="G24" s="129"/>
    </row>
    <row r="25" spans="1:19" s="87" customFormat="1" ht="15.75" x14ac:dyDescent="0.25">
      <c r="A25" s="129" t="s">
        <v>301</v>
      </c>
      <c r="B25" s="129"/>
      <c r="C25" s="129"/>
      <c r="D25" s="129"/>
      <c r="E25" s="129"/>
      <c r="F25" s="129"/>
      <c r="G25" s="129"/>
    </row>
    <row r="26" spans="1:19" s="87" customFormat="1" ht="15.75" x14ac:dyDescent="0.25">
      <c r="A26" s="129"/>
      <c r="B26" s="129"/>
      <c r="C26" s="129"/>
      <c r="D26" s="129"/>
      <c r="E26" s="129"/>
      <c r="F26" s="129"/>
      <c r="G26" s="129"/>
    </row>
    <row r="27" spans="1:19" s="87" customFormat="1" ht="15.75" x14ac:dyDescent="0.25">
      <c r="A27" s="129" t="s">
        <v>210</v>
      </c>
      <c r="B27" s="129"/>
      <c r="C27" s="129"/>
      <c r="D27" s="129"/>
      <c r="E27" s="129"/>
      <c r="F27" s="129"/>
      <c r="G27" s="129"/>
    </row>
    <row r="28" spans="1:19" s="87" customFormat="1" ht="15.75" x14ac:dyDescent="0.25">
      <c r="A28" s="129" t="s">
        <v>136</v>
      </c>
      <c r="B28" s="129"/>
      <c r="C28" s="129"/>
      <c r="D28" s="129"/>
      <c r="E28" s="129"/>
      <c r="F28" s="129"/>
      <c r="G28" s="129"/>
    </row>
    <row r="29" spans="1:19" s="87" customFormat="1" ht="15.75" x14ac:dyDescent="0.25">
      <c r="A29" s="129" t="s">
        <v>137</v>
      </c>
      <c r="B29" s="129"/>
      <c r="C29" s="129"/>
      <c r="D29" s="129"/>
      <c r="E29" s="129"/>
      <c r="F29" s="129"/>
      <c r="G29" s="129"/>
    </row>
    <row r="30" spans="1:19" s="87" customFormat="1" ht="15.75" x14ac:dyDescent="0.25">
      <c r="A30" s="129" t="s">
        <v>186</v>
      </c>
      <c r="B30" s="129"/>
      <c r="C30" s="129"/>
      <c r="D30" s="129"/>
      <c r="E30" s="129"/>
      <c r="F30" s="129"/>
      <c r="G30" s="129"/>
    </row>
    <row r="31" spans="1:19" x14ac:dyDescent="0.25">
      <c r="A31" s="129" t="s">
        <v>138</v>
      </c>
      <c r="B31" s="129"/>
      <c r="C31" s="129"/>
      <c r="D31" s="129"/>
      <c r="E31" s="129"/>
      <c r="F31" s="129"/>
      <c r="G31" s="129"/>
    </row>
    <row r="32" spans="1:19" x14ac:dyDescent="0.25">
      <c r="A32" s="4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E8794-F0A5-477C-8AB6-E8C254563FE4}">
  <sheetPr codeName="Sheet4"/>
  <dimension ref="A1:P72"/>
  <sheetViews>
    <sheetView workbookViewId="0">
      <selection activeCell="L7" sqref="L7"/>
    </sheetView>
  </sheetViews>
  <sheetFormatPr defaultRowHeight="15" x14ac:dyDescent="0.25"/>
  <cols>
    <col min="1" max="1" width="32.28515625" customWidth="1"/>
    <col min="2" max="2" width="11.7109375" bestFit="1" customWidth="1"/>
    <col min="3" max="3" width="10.28515625" bestFit="1" customWidth="1"/>
    <col min="4" max="4" width="12" bestFit="1" customWidth="1"/>
    <col min="5" max="5" width="12.140625" customWidth="1"/>
    <col min="6" max="6" width="13.7109375" bestFit="1" customWidth="1"/>
    <col min="7" max="7" width="12.140625" bestFit="1" customWidth="1"/>
    <col min="8" max="8" width="12" bestFit="1" customWidth="1"/>
    <col min="9" max="9" width="7.140625" bestFit="1" customWidth="1"/>
    <col min="10" max="10" width="7.7109375" customWidth="1"/>
    <col min="11" max="11" width="3" bestFit="1" customWidth="1"/>
    <col min="12" max="13" width="12" style="89" bestFit="1" customWidth="1"/>
    <col min="14" max="14" width="5.5703125" bestFit="1" customWidth="1"/>
    <col min="15" max="15" width="7.140625" bestFit="1" customWidth="1"/>
    <col min="16" max="16" width="4.5703125" bestFit="1" customWidth="1"/>
    <col min="17" max="19" width="30.28515625" customWidth="1"/>
  </cols>
  <sheetData>
    <row r="1" spans="1:16" ht="18.75" x14ac:dyDescent="0.3">
      <c r="A1" s="25" t="s">
        <v>163</v>
      </c>
    </row>
    <row r="2" spans="1:16" ht="53.25" customHeight="1" x14ac:dyDescent="0.25">
      <c r="A2" s="118" t="s">
        <v>288</v>
      </c>
      <c r="B2" s="118"/>
      <c r="C2" s="118"/>
      <c r="D2" s="118"/>
    </row>
    <row r="4" spans="1:16" x14ac:dyDescent="0.25">
      <c r="A4" s="35"/>
      <c r="B4" s="35" t="s">
        <v>160</v>
      </c>
      <c r="C4" s="35" t="s">
        <v>161</v>
      </c>
      <c r="D4" s="35" t="s">
        <v>164</v>
      </c>
      <c r="E4" s="35" t="s">
        <v>31</v>
      </c>
      <c r="F4" s="35" t="s">
        <v>189</v>
      </c>
      <c r="G4" s="35" t="s">
        <v>190</v>
      </c>
      <c r="H4" s="35" t="s">
        <v>164</v>
      </c>
      <c r="I4" s="35" t="s">
        <v>31</v>
      </c>
      <c r="L4" s="119" t="s">
        <v>31</v>
      </c>
      <c r="M4" s="119" t="s">
        <v>31</v>
      </c>
    </row>
    <row r="5" spans="1:16" x14ac:dyDescent="0.25">
      <c r="A5" s="35" t="s">
        <v>289</v>
      </c>
      <c r="B5" s="35">
        <v>0.35</v>
      </c>
      <c r="C5" s="35">
        <v>0.56999999999999995</v>
      </c>
      <c r="D5" s="15">
        <f>C5-B5</f>
        <v>0.21999999999999997</v>
      </c>
      <c r="E5" s="8">
        <f>D5/B5</f>
        <v>0.62857142857142856</v>
      </c>
      <c r="F5">
        <v>0.77</v>
      </c>
      <c r="G5" s="35">
        <v>0.99</v>
      </c>
      <c r="H5" s="15">
        <f>G5-F5</f>
        <v>0.21999999999999997</v>
      </c>
      <c r="I5" s="8">
        <f>H5/F5</f>
        <v>0.2857142857142857</v>
      </c>
      <c r="L5" s="110" t="s">
        <v>191</v>
      </c>
      <c r="M5" s="110" t="s">
        <v>192</v>
      </c>
    </row>
    <row r="6" spans="1:16" ht="16.5" customHeight="1" x14ac:dyDescent="0.25">
      <c r="A6" s="127" t="s">
        <v>280</v>
      </c>
      <c r="B6" s="127"/>
      <c r="C6" s="35"/>
      <c r="D6" s="35"/>
      <c r="E6" s="35"/>
      <c r="L6" s="120" t="s">
        <v>302</v>
      </c>
    </row>
    <row r="7" spans="1:16" x14ac:dyDescent="0.25">
      <c r="A7" t="s">
        <v>214</v>
      </c>
      <c r="B7">
        <v>0.28999999999999998</v>
      </c>
      <c r="C7">
        <v>0.62</v>
      </c>
      <c r="D7" s="15">
        <f>C7-B7</f>
        <v>0.33</v>
      </c>
      <c r="E7" s="8">
        <f>D7/B7</f>
        <v>1.1379310344827587</v>
      </c>
      <c r="F7" s="97">
        <v>0.72</v>
      </c>
      <c r="G7" s="97">
        <v>0.91</v>
      </c>
      <c r="H7" s="15">
        <f>G7-F7</f>
        <v>0.19000000000000006</v>
      </c>
      <c r="I7" s="8">
        <f>H7/F7</f>
        <v>0.26388888888888901</v>
      </c>
      <c r="L7" s="121">
        <f>E7</f>
        <v>1.1379310344827587</v>
      </c>
      <c r="M7" s="121">
        <f>I7</f>
        <v>0.26388888888888901</v>
      </c>
      <c r="N7" s="15"/>
      <c r="O7" s="8"/>
      <c r="P7" s="3"/>
    </row>
    <row r="8" spans="1:16" x14ac:dyDescent="0.25">
      <c r="A8" t="s">
        <v>1</v>
      </c>
      <c r="B8">
        <v>0.36</v>
      </c>
      <c r="C8">
        <v>0.48</v>
      </c>
      <c r="D8" s="15">
        <f t="shared" ref="D8:D34" si="0">C8-B8</f>
        <v>0.12</v>
      </c>
      <c r="E8" s="8">
        <f t="shared" ref="E8:E34" si="1">D8/B8</f>
        <v>0.33333333333333331</v>
      </c>
      <c r="F8" s="97">
        <v>0.76</v>
      </c>
      <c r="G8" s="97">
        <v>0.89</v>
      </c>
      <c r="H8" s="15">
        <f t="shared" ref="H8:H39" si="2">G8-F8</f>
        <v>0.13</v>
      </c>
      <c r="I8" s="8">
        <f t="shared" ref="I8:I39" si="3">H8/F8</f>
        <v>0.17105263157894737</v>
      </c>
      <c r="L8" s="121">
        <f t="shared" ref="L8:L71" si="4">E8</f>
        <v>0.33333333333333331</v>
      </c>
      <c r="M8" s="121">
        <f t="shared" ref="M8:M39" si="5">I8</f>
        <v>0.17105263157894737</v>
      </c>
      <c r="N8" s="15"/>
      <c r="O8" s="8"/>
      <c r="P8" s="3"/>
    </row>
    <row r="9" spans="1:16" x14ac:dyDescent="0.25">
      <c r="A9" t="s">
        <v>2</v>
      </c>
      <c r="B9" s="35">
        <v>0.38</v>
      </c>
      <c r="C9" s="35">
        <v>0.54</v>
      </c>
      <c r="D9" s="15">
        <f t="shared" si="0"/>
        <v>0.16000000000000003</v>
      </c>
      <c r="E9" s="8">
        <f t="shared" si="1"/>
        <v>0.42105263157894746</v>
      </c>
      <c r="F9" s="97">
        <v>0.75</v>
      </c>
      <c r="G9" s="97">
        <v>0.81</v>
      </c>
      <c r="H9" s="15">
        <f t="shared" si="2"/>
        <v>6.0000000000000053E-2</v>
      </c>
      <c r="I9" s="8">
        <f t="shared" si="3"/>
        <v>8.0000000000000071E-2</v>
      </c>
      <c r="L9" s="121">
        <f t="shared" si="4"/>
        <v>0.42105263157894746</v>
      </c>
      <c r="M9" s="121">
        <f t="shared" si="5"/>
        <v>8.0000000000000071E-2</v>
      </c>
      <c r="N9" s="15"/>
      <c r="O9" s="8"/>
      <c r="P9" s="3"/>
    </row>
    <row r="10" spans="1:16" x14ac:dyDescent="0.25">
      <c r="A10" t="s">
        <v>3</v>
      </c>
      <c r="B10" s="35">
        <v>0.68</v>
      </c>
      <c r="C10" s="35">
        <v>0.56999999999999995</v>
      </c>
      <c r="D10" s="15">
        <f t="shared" si="0"/>
        <v>-0.1100000000000001</v>
      </c>
      <c r="E10" s="8">
        <f t="shared" si="1"/>
        <v>-0.16176470588235306</v>
      </c>
      <c r="F10" s="97">
        <v>0.99</v>
      </c>
      <c r="G10" s="97">
        <v>1.04</v>
      </c>
      <c r="H10" s="15">
        <f t="shared" si="2"/>
        <v>5.0000000000000044E-2</v>
      </c>
      <c r="I10" s="8">
        <f t="shared" si="3"/>
        <v>5.0505050505050553E-2</v>
      </c>
      <c r="L10" s="121">
        <f t="shared" si="4"/>
        <v>-0.16176470588235306</v>
      </c>
      <c r="M10" s="121">
        <f t="shared" si="5"/>
        <v>5.0505050505050553E-2</v>
      </c>
      <c r="N10" s="15"/>
      <c r="O10" s="8"/>
      <c r="P10" s="3"/>
    </row>
    <row r="11" spans="1:16" x14ac:dyDescent="0.25">
      <c r="A11" t="s">
        <v>4</v>
      </c>
      <c r="B11" s="35">
        <v>0.31</v>
      </c>
      <c r="C11" s="35">
        <v>0.45</v>
      </c>
      <c r="D11" s="15">
        <f t="shared" si="0"/>
        <v>0.14000000000000001</v>
      </c>
      <c r="E11" s="8">
        <f t="shared" si="1"/>
        <v>0.45161290322580649</v>
      </c>
      <c r="F11" s="97">
        <v>0.7</v>
      </c>
      <c r="G11" s="97">
        <v>0.86</v>
      </c>
      <c r="H11" s="15">
        <f t="shared" si="2"/>
        <v>0.16000000000000003</v>
      </c>
      <c r="I11" s="8">
        <f t="shared" si="3"/>
        <v>0.22857142857142862</v>
      </c>
      <c r="L11" s="121">
        <f t="shared" si="4"/>
        <v>0.45161290322580649</v>
      </c>
      <c r="M11" s="121">
        <f t="shared" si="5"/>
        <v>0.22857142857142862</v>
      </c>
      <c r="N11" s="15"/>
      <c r="O11" s="8"/>
      <c r="P11" s="3"/>
    </row>
    <row r="12" spans="1:16" x14ac:dyDescent="0.25">
      <c r="A12" t="s">
        <v>5</v>
      </c>
      <c r="B12" s="35">
        <v>0.28000000000000003</v>
      </c>
      <c r="C12" s="35">
        <v>0.45</v>
      </c>
      <c r="D12" s="15">
        <f t="shared" si="0"/>
        <v>0.16999999999999998</v>
      </c>
      <c r="E12" s="8">
        <f t="shared" si="1"/>
        <v>0.60714285714285698</v>
      </c>
      <c r="F12" s="97">
        <v>0.6</v>
      </c>
      <c r="G12" s="97">
        <v>0.8</v>
      </c>
      <c r="H12" s="15">
        <f t="shared" si="2"/>
        <v>0.20000000000000007</v>
      </c>
      <c r="I12" s="8">
        <f t="shared" si="3"/>
        <v>0.33333333333333348</v>
      </c>
      <c r="L12" s="121">
        <f t="shared" si="4"/>
        <v>0.60714285714285698</v>
      </c>
      <c r="M12" s="121">
        <f t="shared" si="5"/>
        <v>0.33333333333333348</v>
      </c>
      <c r="N12" s="15"/>
      <c r="O12" s="8"/>
      <c r="P12" s="3"/>
    </row>
    <row r="13" spans="1:16" x14ac:dyDescent="0.25">
      <c r="A13" t="s">
        <v>6</v>
      </c>
      <c r="B13" s="35">
        <v>0.23</v>
      </c>
      <c r="C13" s="35">
        <v>0.41</v>
      </c>
      <c r="D13" s="15">
        <f t="shared" si="0"/>
        <v>0.17999999999999997</v>
      </c>
      <c r="E13" s="8">
        <f t="shared" si="1"/>
        <v>0.78260869565217372</v>
      </c>
      <c r="F13" s="97">
        <v>0.57999999999999996</v>
      </c>
      <c r="G13" s="97">
        <v>0.81</v>
      </c>
      <c r="H13" s="15">
        <f t="shared" si="2"/>
        <v>0.23000000000000009</v>
      </c>
      <c r="I13" s="8">
        <f t="shared" si="3"/>
        <v>0.39655172413793122</v>
      </c>
      <c r="L13" s="121">
        <f t="shared" si="4"/>
        <v>0.78260869565217372</v>
      </c>
      <c r="M13" s="121">
        <f t="shared" si="5"/>
        <v>0.39655172413793122</v>
      </c>
      <c r="N13" s="15"/>
      <c r="O13" s="8"/>
      <c r="P13" s="3"/>
    </row>
    <row r="14" spans="1:16" x14ac:dyDescent="0.25">
      <c r="A14" t="s">
        <v>7</v>
      </c>
      <c r="B14" s="35">
        <v>0.23</v>
      </c>
      <c r="C14" s="35">
        <v>0.46</v>
      </c>
      <c r="D14" s="15">
        <f t="shared" si="0"/>
        <v>0.23</v>
      </c>
      <c r="E14" s="8">
        <f t="shared" si="1"/>
        <v>1</v>
      </c>
      <c r="F14" s="97">
        <v>0.69</v>
      </c>
      <c r="G14" s="97">
        <v>0.82</v>
      </c>
      <c r="H14" s="15">
        <f t="shared" si="2"/>
        <v>0.13</v>
      </c>
      <c r="I14" s="8">
        <f t="shared" si="3"/>
        <v>0.18840579710144931</v>
      </c>
      <c r="L14" s="121">
        <f t="shared" si="4"/>
        <v>1</v>
      </c>
      <c r="M14" s="121">
        <f t="shared" si="5"/>
        <v>0.18840579710144931</v>
      </c>
      <c r="N14" s="15"/>
      <c r="O14" s="8"/>
      <c r="P14" s="3"/>
    </row>
    <row r="15" spans="1:16" x14ac:dyDescent="0.25">
      <c r="A15" t="s">
        <v>8</v>
      </c>
      <c r="B15" s="35">
        <v>0.42</v>
      </c>
      <c r="C15" s="35">
        <v>0.46</v>
      </c>
      <c r="D15" s="15">
        <f t="shared" si="0"/>
        <v>4.0000000000000036E-2</v>
      </c>
      <c r="E15" s="8">
        <f t="shared" si="1"/>
        <v>9.523809523809533E-2</v>
      </c>
      <c r="F15" s="97">
        <v>0.83</v>
      </c>
      <c r="G15" s="97">
        <v>0.8</v>
      </c>
      <c r="H15" s="15">
        <f t="shared" si="2"/>
        <v>-2.9999999999999916E-2</v>
      </c>
      <c r="I15" s="8">
        <f t="shared" si="3"/>
        <v>-3.6144578313252913E-2</v>
      </c>
      <c r="L15" s="121">
        <f t="shared" si="4"/>
        <v>9.523809523809533E-2</v>
      </c>
      <c r="M15" s="121">
        <f t="shared" si="5"/>
        <v>-3.6144578313252913E-2</v>
      </c>
      <c r="N15" s="15"/>
      <c r="O15" s="8"/>
      <c r="P15" s="3"/>
    </row>
    <row r="16" spans="1:16" x14ac:dyDescent="0.25">
      <c r="A16" t="s">
        <v>9</v>
      </c>
      <c r="B16" s="35">
        <v>0.11</v>
      </c>
      <c r="C16" s="35">
        <v>0.2</v>
      </c>
      <c r="D16" s="15">
        <f t="shared" si="0"/>
        <v>9.0000000000000011E-2</v>
      </c>
      <c r="E16" s="8">
        <f t="shared" si="1"/>
        <v>0.81818181818181823</v>
      </c>
      <c r="F16" s="97">
        <v>0.41</v>
      </c>
      <c r="G16" s="97">
        <v>0.55000000000000004</v>
      </c>
      <c r="H16" s="15">
        <f t="shared" si="2"/>
        <v>0.14000000000000007</v>
      </c>
      <c r="I16" s="8">
        <f t="shared" si="3"/>
        <v>0.34146341463414653</v>
      </c>
      <c r="L16" s="121">
        <f t="shared" si="4"/>
        <v>0.81818181818181823</v>
      </c>
      <c r="M16" s="121">
        <f t="shared" si="5"/>
        <v>0.34146341463414653</v>
      </c>
      <c r="N16" s="15"/>
      <c r="O16" s="8"/>
      <c r="P16" s="3"/>
    </row>
    <row r="17" spans="1:16" x14ac:dyDescent="0.25">
      <c r="A17" t="s">
        <v>10</v>
      </c>
      <c r="B17" s="35">
        <v>0.32</v>
      </c>
      <c r="C17" s="35">
        <v>0.52</v>
      </c>
      <c r="D17" s="15">
        <f t="shared" si="0"/>
        <v>0.2</v>
      </c>
      <c r="E17" s="8">
        <f t="shared" si="1"/>
        <v>0.625</v>
      </c>
      <c r="F17" s="97">
        <v>0.72</v>
      </c>
      <c r="G17" s="97">
        <v>0.87</v>
      </c>
      <c r="H17" s="15">
        <f t="shared" si="2"/>
        <v>0.15000000000000002</v>
      </c>
      <c r="I17" s="8">
        <f t="shared" si="3"/>
        <v>0.20833333333333337</v>
      </c>
      <c r="L17" s="121">
        <f t="shared" si="4"/>
        <v>0.625</v>
      </c>
      <c r="M17" s="121">
        <f t="shared" si="5"/>
        <v>0.20833333333333337</v>
      </c>
      <c r="N17" s="15"/>
      <c r="O17" s="8"/>
      <c r="P17" s="3"/>
    </row>
    <row r="18" spans="1:16" x14ac:dyDescent="0.25">
      <c r="A18" t="s">
        <v>11</v>
      </c>
      <c r="B18" s="35">
        <v>0.32</v>
      </c>
      <c r="C18" s="35">
        <v>0.54</v>
      </c>
      <c r="D18" s="15">
        <f t="shared" si="0"/>
        <v>0.22000000000000003</v>
      </c>
      <c r="E18" s="8">
        <f t="shared" si="1"/>
        <v>0.68750000000000011</v>
      </c>
      <c r="F18" s="97">
        <v>0.8</v>
      </c>
      <c r="G18" s="97">
        <v>0.86</v>
      </c>
      <c r="H18" s="15">
        <f t="shared" si="2"/>
        <v>5.9999999999999942E-2</v>
      </c>
      <c r="I18" s="8">
        <f t="shared" si="3"/>
        <v>7.4999999999999928E-2</v>
      </c>
      <c r="L18" s="121">
        <f t="shared" si="4"/>
        <v>0.68750000000000011</v>
      </c>
      <c r="M18" s="121">
        <f t="shared" si="5"/>
        <v>7.4999999999999928E-2</v>
      </c>
      <c r="N18" s="15"/>
      <c r="O18" s="8"/>
      <c r="P18" s="3"/>
    </row>
    <row r="19" spans="1:16" x14ac:dyDescent="0.25">
      <c r="A19" t="s">
        <v>12</v>
      </c>
      <c r="B19" s="35">
        <v>0.33</v>
      </c>
      <c r="C19" s="35">
        <v>0.47</v>
      </c>
      <c r="D19" s="15">
        <f t="shared" si="0"/>
        <v>0.13999999999999996</v>
      </c>
      <c r="E19" s="8">
        <f t="shared" si="1"/>
        <v>0.42424242424242409</v>
      </c>
      <c r="F19" s="97">
        <v>0.74</v>
      </c>
      <c r="G19" s="97">
        <v>0.87</v>
      </c>
      <c r="H19" s="15">
        <f t="shared" si="2"/>
        <v>0.13</v>
      </c>
      <c r="I19" s="8">
        <f t="shared" si="3"/>
        <v>0.17567567567567569</v>
      </c>
      <c r="L19" s="121">
        <f t="shared" si="4"/>
        <v>0.42424242424242409</v>
      </c>
      <c r="M19" s="121">
        <f t="shared" si="5"/>
        <v>0.17567567567567569</v>
      </c>
      <c r="N19" s="15"/>
      <c r="O19" s="8"/>
      <c r="P19" s="3"/>
    </row>
    <row r="20" spans="1:16" x14ac:dyDescent="0.25">
      <c r="A20" t="s">
        <v>13</v>
      </c>
      <c r="B20" s="35">
        <v>0.33</v>
      </c>
      <c r="C20" s="35">
        <v>0.51</v>
      </c>
      <c r="D20" s="15">
        <f t="shared" si="0"/>
        <v>0.18</v>
      </c>
      <c r="E20" s="8">
        <f t="shared" si="1"/>
        <v>0.54545454545454541</v>
      </c>
      <c r="F20" s="97">
        <v>0.71</v>
      </c>
      <c r="G20" s="97">
        <v>0.79</v>
      </c>
      <c r="H20" s="15">
        <f t="shared" si="2"/>
        <v>8.0000000000000071E-2</v>
      </c>
      <c r="I20" s="8">
        <f t="shared" si="3"/>
        <v>0.11267605633802827</v>
      </c>
      <c r="L20" s="121">
        <f t="shared" si="4"/>
        <v>0.54545454545454541</v>
      </c>
      <c r="M20" s="121">
        <f t="shared" si="5"/>
        <v>0.11267605633802827</v>
      </c>
      <c r="N20" s="15"/>
      <c r="O20" s="8"/>
      <c r="P20" s="3"/>
    </row>
    <row r="21" spans="1:16" x14ac:dyDescent="0.25">
      <c r="A21" t="s">
        <v>14</v>
      </c>
      <c r="B21" s="35">
        <v>0.28000000000000003</v>
      </c>
      <c r="C21" s="35">
        <v>0.4</v>
      </c>
      <c r="D21" s="15">
        <f t="shared" si="0"/>
        <v>0.12</v>
      </c>
      <c r="E21" s="8">
        <f t="shared" si="1"/>
        <v>0.42857142857142849</v>
      </c>
      <c r="F21" s="97">
        <v>0.66</v>
      </c>
      <c r="G21" s="97">
        <v>0.71</v>
      </c>
      <c r="H21" s="15">
        <f t="shared" si="2"/>
        <v>4.9999999999999933E-2</v>
      </c>
      <c r="I21" s="8">
        <f t="shared" si="3"/>
        <v>7.5757575757575649E-2</v>
      </c>
      <c r="L21" s="121">
        <f t="shared" si="4"/>
        <v>0.42857142857142849</v>
      </c>
      <c r="M21" s="121">
        <f t="shared" si="5"/>
        <v>7.5757575757575649E-2</v>
      </c>
      <c r="N21" s="15"/>
      <c r="O21" s="8"/>
      <c r="P21" s="3"/>
    </row>
    <row r="22" spans="1:16" x14ac:dyDescent="0.25">
      <c r="A22" t="s">
        <v>15</v>
      </c>
      <c r="B22" s="35">
        <v>0.22</v>
      </c>
      <c r="C22" s="35">
        <v>0.3</v>
      </c>
      <c r="D22" s="15">
        <f t="shared" si="0"/>
        <v>7.9999999999999988E-2</v>
      </c>
      <c r="E22" s="8">
        <f t="shared" si="1"/>
        <v>0.36363636363636359</v>
      </c>
      <c r="F22" s="97">
        <v>0.67</v>
      </c>
      <c r="G22" s="97">
        <v>0.76</v>
      </c>
      <c r="H22" s="15">
        <f t="shared" si="2"/>
        <v>8.9999999999999969E-2</v>
      </c>
      <c r="I22" s="8">
        <f t="shared" si="3"/>
        <v>0.13432835820895517</v>
      </c>
      <c r="L22" s="121">
        <f t="shared" si="4"/>
        <v>0.36363636363636359</v>
      </c>
      <c r="M22" s="121">
        <f t="shared" si="5"/>
        <v>0.13432835820895517</v>
      </c>
      <c r="N22" s="15"/>
      <c r="O22" s="8"/>
      <c r="P22" s="3"/>
    </row>
    <row r="23" spans="1:16" x14ac:dyDescent="0.25">
      <c r="A23" t="s">
        <v>16</v>
      </c>
      <c r="B23" s="35">
        <v>0.31</v>
      </c>
      <c r="C23" s="35">
        <v>0.45</v>
      </c>
      <c r="D23" s="15">
        <f t="shared" si="0"/>
        <v>0.14000000000000001</v>
      </c>
      <c r="E23" s="8">
        <f t="shared" si="1"/>
        <v>0.45161290322580649</v>
      </c>
      <c r="F23" s="97">
        <v>0.7</v>
      </c>
      <c r="G23" s="97">
        <v>0.78</v>
      </c>
      <c r="H23" s="15">
        <f t="shared" si="2"/>
        <v>8.0000000000000071E-2</v>
      </c>
      <c r="I23" s="8">
        <f t="shared" si="3"/>
        <v>0.11428571428571439</v>
      </c>
      <c r="L23" s="121">
        <f t="shared" si="4"/>
        <v>0.45161290322580649</v>
      </c>
      <c r="M23" s="121">
        <f t="shared" si="5"/>
        <v>0.11428571428571439</v>
      </c>
      <c r="N23" s="15"/>
      <c r="O23" s="8"/>
      <c r="P23" s="3"/>
    </row>
    <row r="24" spans="1:16" x14ac:dyDescent="0.25">
      <c r="A24" t="s">
        <v>17</v>
      </c>
      <c r="B24" s="35">
        <v>0.35</v>
      </c>
      <c r="C24" s="35">
        <v>0.53</v>
      </c>
      <c r="D24" s="15">
        <f t="shared" si="0"/>
        <v>0.18000000000000005</v>
      </c>
      <c r="E24" s="8">
        <f t="shared" si="1"/>
        <v>0.51428571428571446</v>
      </c>
      <c r="F24">
        <v>0.74</v>
      </c>
      <c r="G24">
        <v>0.82</v>
      </c>
      <c r="H24" s="15">
        <f t="shared" si="2"/>
        <v>7.999999999999996E-2</v>
      </c>
      <c r="I24" s="8">
        <f t="shared" si="3"/>
        <v>0.10810810810810806</v>
      </c>
      <c r="L24" s="121">
        <f t="shared" si="4"/>
        <v>0.51428571428571446</v>
      </c>
      <c r="M24" s="121">
        <f t="shared" si="5"/>
        <v>0.10810810810810806</v>
      </c>
      <c r="N24" s="15"/>
      <c r="O24" s="8"/>
      <c r="P24" s="3"/>
    </row>
    <row r="25" spans="1:16" x14ac:dyDescent="0.25">
      <c r="A25" t="s">
        <v>18</v>
      </c>
      <c r="B25" s="35">
        <v>0.41</v>
      </c>
      <c r="C25" s="35">
        <v>0.45</v>
      </c>
      <c r="D25" s="15">
        <f t="shared" si="0"/>
        <v>4.0000000000000036E-2</v>
      </c>
      <c r="E25" s="8">
        <f t="shared" si="1"/>
        <v>9.7560975609756184E-2</v>
      </c>
      <c r="F25">
        <v>0.8</v>
      </c>
      <c r="G25">
        <v>0.89</v>
      </c>
      <c r="H25" s="15">
        <f t="shared" si="2"/>
        <v>8.9999999999999969E-2</v>
      </c>
      <c r="I25" s="8">
        <f t="shared" si="3"/>
        <v>0.11249999999999996</v>
      </c>
      <c r="L25" s="121">
        <f t="shared" si="4"/>
        <v>9.7560975609756184E-2</v>
      </c>
      <c r="M25" s="121">
        <f t="shared" si="5"/>
        <v>0.11249999999999996</v>
      </c>
      <c r="N25" s="15"/>
      <c r="O25" s="8"/>
      <c r="P25" s="3"/>
    </row>
    <row r="26" spans="1:16" x14ac:dyDescent="0.25">
      <c r="A26" t="s">
        <v>19</v>
      </c>
      <c r="B26" s="35">
        <v>0.3</v>
      </c>
      <c r="C26" s="35">
        <v>0.31</v>
      </c>
      <c r="D26" s="15">
        <f t="shared" si="0"/>
        <v>1.0000000000000009E-2</v>
      </c>
      <c r="E26" s="8">
        <f t="shared" si="1"/>
        <v>3.3333333333333368E-2</v>
      </c>
      <c r="F26">
        <v>0.73</v>
      </c>
      <c r="G26">
        <v>0.65</v>
      </c>
      <c r="H26" s="15">
        <f t="shared" si="2"/>
        <v>-7.999999999999996E-2</v>
      </c>
      <c r="I26" s="8">
        <f t="shared" si="3"/>
        <v>-0.10958904109589036</v>
      </c>
      <c r="L26" s="121">
        <f t="shared" si="4"/>
        <v>3.3333333333333368E-2</v>
      </c>
      <c r="M26" s="121">
        <f t="shared" si="5"/>
        <v>-0.10958904109589036</v>
      </c>
      <c r="N26" s="15"/>
      <c r="O26" s="8"/>
      <c r="P26" s="3"/>
    </row>
    <row r="27" spans="1:16" x14ac:dyDescent="0.25">
      <c r="A27" t="s">
        <v>118</v>
      </c>
      <c r="B27" s="35">
        <v>0.33</v>
      </c>
      <c r="C27" s="35">
        <v>0.57999999999999996</v>
      </c>
      <c r="D27" s="15">
        <f t="shared" si="0"/>
        <v>0.24999999999999994</v>
      </c>
      <c r="E27" s="8">
        <f t="shared" si="1"/>
        <v>0.75757575757575735</v>
      </c>
      <c r="F27">
        <v>0.78</v>
      </c>
      <c r="G27">
        <v>0.86</v>
      </c>
      <c r="H27" s="15">
        <f t="shared" si="2"/>
        <v>7.999999999999996E-2</v>
      </c>
      <c r="I27" s="8">
        <f t="shared" si="3"/>
        <v>0.10256410256410251</v>
      </c>
      <c r="L27" s="121">
        <f t="shared" si="4"/>
        <v>0.75757575757575735</v>
      </c>
      <c r="M27" s="121">
        <f t="shared" si="5"/>
        <v>0.10256410256410251</v>
      </c>
      <c r="N27" s="15"/>
      <c r="O27" s="8"/>
      <c r="P27" s="3"/>
    </row>
    <row r="28" spans="1:16" x14ac:dyDescent="0.25">
      <c r="A28" t="s">
        <v>119</v>
      </c>
      <c r="B28" s="35">
        <v>0.41</v>
      </c>
      <c r="C28" s="35">
        <v>0.37</v>
      </c>
      <c r="D28" s="15">
        <f t="shared" si="0"/>
        <v>-3.999999999999998E-2</v>
      </c>
      <c r="E28" s="8">
        <f t="shared" si="1"/>
        <v>-9.7560975609756059E-2</v>
      </c>
      <c r="F28">
        <v>0.8</v>
      </c>
      <c r="G28">
        <v>0.77</v>
      </c>
      <c r="H28" s="15">
        <f t="shared" si="2"/>
        <v>-3.0000000000000027E-2</v>
      </c>
      <c r="I28" s="8">
        <f t="shared" si="3"/>
        <v>-3.7500000000000033E-2</v>
      </c>
      <c r="L28" s="121">
        <f t="shared" si="4"/>
        <v>-9.7560975609756059E-2</v>
      </c>
      <c r="M28" s="121">
        <f t="shared" si="5"/>
        <v>-3.7500000000000033E-2</v>
      </c>
      <c r="N28" s="15"/>
      <c r="O28" s="8"/>
      <c r="P28" s="3"/>
    </row>
    <row r="29" spans="1:16" x14ac:dyDescent="0.25">
      <c r="A29" t="s">
        <v>120</v>
      </c>
      <c r="B29" s="35">
        <v>0.31</v>
      </c>
      <c r="C29" s="35">
        <v>0.4</v>
      </c>
      <c r="D29" s="15">
        <f t="shared" si="0"/>
        <v>9.0000000000000024E-2</v>
      </c>
      <c r="E29" s="8">
        <f t="shared" si="1"/>
        <v>0.29032258064516137</v>
      </c>
      <c r="F29">
        <v>0.67</v>
      </c>
      <c r="G29">
        <v>0.72</v>
      </c>
      <c r="H29" s="15">
        <f t="shared" si="2"/>
        <v>4.9999999999999933E-2</v>
      </c>
      <c r="I29" s="8">
        <f t="shared" si="3"/>
        <v>7.4626865671641687E-2</v>
      </c>
      <c r="L29" s="121">
        <f t="shared" si="4"/>
        <v>0.29032258064516137</v>
      </c>
      <c r="M29" s="121">
        <f t="shared" si="5"/>
        <v>7.4626865671641687E-2</v>
      </c>
      <c r="N29" s="15"/>
      <c r="O29" s="8"/>
      <c r="P29" s="3"/>
    </row>
    <row r="30" spans="1:16" x14ac:dyDescent="0.25">
      <c r="A30" t="s">
        <v>121</v>
      </c>
      <c r="B30" s="35">
        <v>0.39</v>
      </c>
      <c r="C30" s="35">
        <v>0.49</v>
      </c>
      <c r="D30" s="15">
        <f t="shared" si="0"/>
        <v>9.9999999999999978E-2</v>
      </c>
      <c r="E30" s="8">
        <f t="shared" si="1"/>
        <v>0.25641025641025633</v>
      </c>
      <c r="F30">
        <v>0.74</v>
      </c>
      <c r="G30">
        <v>0.82</v>
      </c>
      <c r="H30" s="15">
        <f t="shared" si="2"/>
        <v>7.999999999999996E-2</v>
      </c>
      <c r="I30" s="8">
        <f t="shared" si="3"/>
        <v>0.10810810810810806</v>
      </c>
      <c r="L30" s="121">
        <f t="shared" si="4"/>
        <v>0.25641025641025633</v>
      </c>
      <c r="M30" s="121">
        <f t="shared" si="5"/>
        <v>0.10810810810810806</v>
      </c>
      <c r="N30" s="15"/>
      <c r="O30" s="8"/>
      <c r="P30" s="3"/>
    </row>
    <row r="31" spans="1:16" x14ac:dyDescent="0.25">
      <c r="A31" t="s">
        <v>122</v>
      </c>
      <c r="B31" s="35">
        <v>0.43</v>
      </c>
      <c r="C31" s="35">
        <v>0.49</v>
      </c>
      <c r="D31" s="15">
        <f t="shared" si="0"/>
        <v>0.06</v>
      </c>
      <c r="E31" s="8">
        <f t="shared" si="1"/>
        <v>0.13953488372093023</v>
      </c>
      <c r="F31">
        <v>0.7</v>
      </c>
      <c r="G31">
        <v>0.8</v>
      </c>
      <c r="H31" s="15">
        <f t="shared" si="2"/>
        <v>0.10000000000000009</v>
      </c>
      <c r="I31" s="8">
        <f t="shared" si="3"/>
        <v>0.14285714285714299</v>
      </c>
      <c r="L31" s="121">
        <f t="shared" si="4"/>
        <v>0.13953488372093023</v>
      </c>
      <c r="M31" s="121">
        <f t="shared" si="5"/>
        <v>0.14285714285714299</v>
      </c>
      <c r="N31" s="15"/>
      <c r="O31" s="8"/>
      <c r="P31" s="3"/>
    </row>
    <row r="32" spans="1:16" x14ac:dyDescent="0.25">
      <c r="A32" t="s">
        <v>123</v>
      </c>
      <c r="B32" s="35">
        <v>0.31</v>
      </c>
      <c r="C32" s="35">
        <v>0.47</v>
      </c>
      <c r="D32" s="15">
        <f t="shared" si="0"/>
        <v>0.15999999999999998</v>
      </c>
      <c r="E32" s="8">
        <f t="shared" si="1"/>
        <v>0.51612903225806439</v>
      </c>
      <c r="F32">
        <v>0.77</v>
      </c>
      <c r="G32">
        <v>0.89</v>
      </c>
      <c r="H32" s="15">
        <f t="shared" si="2"/>
        <v>0.12</v>
      </c>
      <c r="I32" s="8">
        <f t="shared" si="3"/>
        <v>0.15584415584415584</v>
      </c>
      <c r="L32" s="121">
        <f t="shared" si="4"/>
        <v>0.51612903225806439</v>
      </c>
      <c r="M32" s="121">
        <f t="shared" si="5"/>
        <v>0.15584415584415584</v>
      </c>
      <c r="N32" s="15"/>
      <c r="O32" s="8"/>
      <c r="P32" s="3"/>
    </row>
    <row r="33" spans="1:16" x14ac:dyDescent="0.25">
      <c r="A33" t="s">
        <v>124</v>
      </c>
      <c r="B33" s="35">
        <v>0.28999999999999998</v>
      </c>
      <c r="C33" s="35">
        <v>0.31</v>
      </c>
      <c r="D33" s="15">
        <f t="shared" si="0"/>
        <v>2.0000000000000018E-2</v>
      </c>
      <c r="E33" s="8">
        <f t="shared" si="1"/>
        <v>6.8965517241379379E-2</v>
      </c>
      <c r="F33">
        <v>0.69</v>
      </c>
      <c r="G33">
        <v>0.81</v>
      </c>
      <c r="H33" s="15">
        <f t="shared" si="2"/>
        <v>0.12000000000000011</v>
      </c>
      <c r="I33" s="8">
        <f t="shared" si="3"/>
        <v>0.17391304347826103</v>
      </c>
      <c r="L33" s="121">
        <f t="shared" si="4"/>
        <v>6.8965517241379379E-2</v>
      </c>
      <c r="M33" s="121">
        <f t="shared" si="5"/>
        <v>0.17391304347826103</v>
      </c>
      <c r="N33" s="15"/>
      <c r="O33" s="8"/>
      <c r="P33" s="3"/>
    </row>
    <row r="34" spans="1:16" x14ac:dyDescent="0.25">
      <c r="A34" t="s">
        <v>125</v>
      </c>
      <c r="B34" s="35">
        <v>0.28000000000000003</v>
      </c>
      <c r="C34" s="35">
        <v>0.42</v>
      </c>
      <c r="D34" s="15">
        <f t="shared" si="0"/>
        <v>0.13999999999999996</v>
      </c>
      <c r="E34" s="8">
        <f t="shared" si="1"/>
        <v>0.49999999999999978</v>
      </c>
      <c r="F34">
        <v>0.73</v>
      </c>
      <c r="G34">
        <v>0.82</v>
      </c>
      <c r="H34" s="15">
        <f t="shared" si="2"/>
        <v>8.9999999999999969E-2</v>
      </c>
      <c r="I34" s="8">
        <f t="shared" si="3"/>
        <v>0.12328767123287668</v>
      </c>
      <c r="L34" s="121">
        <f t="shared" si="4"/>
        <v>0.49999999999999978</v>
      </c>
      <c r="M34" s="121">
        <f t="shared" si="5"/>
        <v>0.12328767123287668</v>
      </c>
      <c r="N34" s="15"/>
      <c r="O34" s="8"/>
      <c r="P34" s="3"/>
    </row>
    <row r="35" spans="1:16" x14ac:dyDescent="0.25">
      <c r="A35" t="s">
        <v>126</v>
      </c>
      <c r="B35" s="35">
        <v>0.41</v>
      </c>
      <c r="C35" s="15">
        <v>0.39</v>
      </c>
      <c r="D35" s="15">
        <f t="shared" ref="D35:D39" si="6">C35-B35</f>
        <v>-1.9999999999999962E-2</v>
      </c>
      <c r="E35" s="8">
        <f t="shared" ref="E35:E39" si="7">D35/B35</f>
        <v>-4.878048780487796E-2</v>
      </c>
      <c r="F35">
        <v>0.9</v>
      </c>
      <c r="G35">
        <v>0.89</v>
      </c>
      <c r="H35" s="15">
        <f t="shared" si="2"/>
        <v>-1.0000000000000009E-2</v>
      </c>
      <c r="I35" s="8">
        <f t="shared" si="3"/>
        <v>-1.111111111111112E-2</v>
      </c>
      <c r="L35" s="121">
        <f t="shared" si="4"/>
        <v>-4.878048780487796E-2</v>
      </c>
      <c r="M35" s="121">
        <f t="shared" si="5"/>
        <v>-1.111111111111112E-2</v>
      </c>
      <c r="N35" s="15"/>
      <c r="O35" s="8"/>
      <c r="P35" s="3"/>
    </row>
    <row r="36" spans="1:16" x14ac:dyDescent="0.25">
      <c r="A36" t="s">
        <v>127</v>
      </c>
      <c r="B36" s="35">
        <v>0.36</v>
      </c>
      <c r="C36" s="35">
        <v>0.52</v>
      </c>
      <c r="D36" s="15">
        <f t="shared" si="6"/>
        <v>0.16000000000000003</v>
      </c>
      <c r="E36" s="8">
        <f t="shared" si="7"/>
        <v>0.44444444444444453</v>
      </c>
      <c r="F36">
        <v>0.8</v>
      </c>
      <c r="G36">
        <v>0.91</v>
      </c>
      <c r="H36" s="15">
        <f t="shared" si="2"/>
        <v>0.10999999999999999</v>
      </c>
      <c r="I36" s="8">
        <f t="shared" si="3"/>
        <v>0.13749999999999998</v>
      </c>
      <c r="L36" s="121">
        <f t="shared" si="4"/>
        <v>0.44444444444444453</v>
      </c>
      <c r="M36" s="121">
        <f t="shared" si="5"/>
        <v>0.13749999999999998</v>
      </c>
      <c r="N36" s="15"/>
      <c r="O36" s="8"/>
      <c r="P36" s="3"/>
    </row>
    <row r="37" spans="1:16" x14ac:dyDescent="0.25">
      <c r="A37" t="s">
        <v>128</v>
      </c>
      <c r="B37" s="35">
        <v>0.19</v>
      </c>
      <c r="C37" s="35">
        <v>0.28999999999999998</v>
      </c>
      <c r="D37" s="15">
        <f t="shared" si="6"/>
        <v>9.9999999999999978E-2</v>
      </c>
      <c r="E37" s="8">
        <f t="shared" si="7"/>
        <v>0.52631578947368407</v>
      </c>
      <c r="F37">
        <v>0.62</v>
      </c>
      <c r="G37">
        <v>0.76</v>
      </c>
      <c r="H37" s="15">
        <f t="shared" si="2"/>
        <v>0.14000000000000001</v>
      </c>
      <c r="I37" s="8">
        <f t="shared" si="3"/>
        <v>0.22580645161290325</v>
      </c>
      <c r="L37" s="121">
        <f t="shared" si="4"/>
        <v>0.52631578947368407</v>
      </c>
      <c r="M37" s="121">
        <f t="shared" si="5"/>
        <v>0.22580645161290325</v>
      </c>
      <c r="N37" s="15"/>
      <c r="O37" s="8"/>
      <c r="P37" s="3"/>
    </row>
    <row r="38" spans="1:16" x14ac:dyDescent="0.25">
      <c r="A38" t="s">
        <v>129</v>
      </c>
      <c r="B38" s="35">
        <v>0.35</v>
      </c>
      <c r="C38" s="35">
        <v>0.41</v>
      </c>
      <c r="D38" s="15">
        <f t="shared" si="6"/>
        <v>0.06</v>
      </c>
      <c r="E38" s="8">
        <f t="shared" si="7"/>
        <v>0.17142857142857143</v>
      </c>
      <c r="F38">
        <v>0.59</v>
      </c>
      <c r="G38">
        <v>0.79</v>
      </c>
      <c r="H38" s="15">
        <f t="shared" si="2"/>
        <v>0.20000000000000007</v>
      </c>
      <c r="I38" s="8">
        <f t="shared" si="3"/>
        <v>0.33898305084745778</v>
      </c>
      <c r="L38" s="121">
        <f t="shared" si="4"/>
        <v>0.17142857142857143</v>
      </c>
      <c r="M38" s="121">
        <f t="shared" si="5"/>
        <v>0.33898305084745778</v>
      </c>
      <c r="N38" s="15"/>
      <c r="O38" s="8"/>
      <c r="P38" s="3"/>
    </row>
    <row r="39" spans="1:16" x14ac:dyDescent="0.25">
      <c r="A39" t="s">
        <v>130</v>
      </c>
      <c r="B39" s="35">
        <v>0.35</v>
      </c>
      <c r="C39" s="35">
        <v>0.53</v>
      </c>
      <c r="D39" s="15">
        <f t="shared" si="6"/>
        <v>0.18000000000000005</v>
      </c>
      <c r="E39" s="8">
        <f t="shared" si="7"/>
        <v>0.51428571428571446</v>
      </c>
      <c r="F39">
        <v>0.79</v>
      </c>
      <c r="G39">
        <v>0.93</v>
      </c>
      <c r="H39" s="15">
        <f t="shared" si="2"/>
        <v>0.14000000000000001</v>
      </c>
      <c r="I39" s="8">
        <f t="shared" si="3"/>
        <v>0.17721518987341772</v>
      </c>
      <c r="L39" s="121">
        <f t="shared" si="4"/>
        <v>0.51428571428571446</v>
      </c>
      <c r="M39" s="121">
        <f t="shared" si="5"/>
        <v>0.17721518987341772</v>
      </c>
      <c r="N39" s="15"/>
      <c r="O39" s="8"/>
      <c r="P39" s="3"/>
    </row>
    <row r="40" spans="1:16" x14ac:dyDescent="0.25">
      <c r="L40" s="121"/>
    </row>
    <row r="41" spans="1:16" x14ac:dyDescent="0.25">
      <c r="A41" s="10" t="s">
        <v>49</v>
      </c>
      <c r="B41" s="9">
        <f t="shared" ref="B41:I41" si="8">AVERAGE(B7:B39)</f>
        <v>0.32939393939393924</v>
      </c>
      <c r="C41" s="9">
        <f t="shared" si="8"/>
        <v>0.44818181818181818</v>
      </c>
      <c r="D41" s="105">
        <f t="shared" si="8"/>
        <v>0.11878787878787882</v>
      </c>
      <c r="E41" s="8">
        <f t="shared" si="8"/>
        <v>0.41501834652673142</v>
      </c>
      <c r="F41" s="9">
        <f t="shared" si="8"/>
        <v>0.72363636363636363</v>
      </c>
      <c r="G41" s="9">
        <f t="shared" si="8"/>
        <v>0.82</v>
      </c>
      <c r="H41" s="105">
        <f t="shared" si="8"/>
        <v>9.6363636363636374E-2</v>
      </c>
      <c r="I41" s="8">
        <f t="shared" si="8"/>
        <v>0.14353933763722362</v>
      </c>
      <c r="L41" s="121"/>
      <c r="N41" s="105"/>
      <c r="O41" s="8"/>
    </row>
    <row r="42" spans="1:16" x14ac:dyDescent="0.25">
      <c r="D42" s="51"/>
      <c r="H42" s="51"/>
      <c r="L42" s="121"/>
      <c r="N42" s="51"/>
    </row>
    <row r="43" spans="1:16" x14ac:dyDescent="0.25">
      <c r="A43" s="10" t="s">
        <v>48</v>
      </c>
      <c r="B43" s="10"/>
      <c r="C43" s="10"/>
      <c r="D43" s="106">
        <f>_xlfn.STDEV.S(D7:D39)</f>
        <v>8.9643654814408627E-2</v>
      </c>
      <c r="E43" s="49">
        <f>_xlfn.STDEV.S(E7:E39)</f>
        <v>0.30463679843370373</v>
      </c>
      <c r="F43" s="10"/>
      <c r="G43" s="10"/>
      <c r="H43" s="106">
        <f>_xlfn.STDEV.S(H7:H39)</f>
        <v>6.8548257719388064E-2</v>
      </c>
      <c r="I43" s="49">
        <f>_xlfn.STDEV.S(I7:I39)</f>
        <v>0.11227474906574864</v>
      </c>
      <c r="L43" s="121"/>
      <c r="N43" s="106"/>
      <c r="O43" s="49"/>
    </row>
    <row r="44" spans="1:16" x14ac:dyDescent="0.25">
      <c r="L44" s="121"/>
    </row>
    <row r="45" spans="1:16" x14ac:dyDescent="0.25">
      <c r="L45" s="121"/>
    </row>
    <row r="46" spans="1:16" x14ac:dyDescent="0.25">
      <c r="L46" s="121"/>
    </row>
    <row r="47" spans="1:16" x14ac:dyDescent="0.25">
      <c r="L47" s="121"/>
    </row>
    <row r="48" spans="1:16" x14ac:dyDescent="0.25">
      <c r="L48" s="121"/>
    </row>
    <row r="49" spans="12:12" x14ac:dyDescent="0.25">
      <c r="L49" s="121"/>
    </row>
    <row r="50" spans="12:12" x14ac:dyDescent="0.25">
      <c r="L50" s="121"/>
    </row>
    <row r="51" spans="12:12" x14ac:dyDescent="0.25">
      <c r="L51" s="121"/>
    </row>
    <row r="52" spans="12:12" x14ac:dyDescent="0.25">
      <c r="L52" s="121"/>
    </row>
    <row r="53" spans="12:12" x14ac:dyDescent="0.25">
      <c r="L53" s="121"/>
    </row>
    <row r="54" spans="12:12" x14ac:dyDescent="0.25">
      <c r="L54" s="121"/>
    </row>
    <row r="55" spans="12:12" x14ac:dyDescent="0.25">
      <c r="L55" s="121"/>
    </row>
    <row r="56" spans="12:12" x14ac:dyDescent="0.25">
      <c r="L56" s="121"/>
    </row>
    <row r="57" spans="12:12" x14ac:dyDescent="0.25">
      <c r="L57" s="121"/>
    </row>
    <row r="58" spans="12:12" x14ac:dyDescent="0.25">
      <c r="L58" s="121"/>
    </row>
    <row r="59" spans="12:12" x14ac:dyDescent="0.25">
      <c r="L59" s="121"/>
    </row>
    <row r="60" spans="12:12" x14ac:dyDescent="0.25">
      <c r="L60" s="121"/>
    </row>
    <row r="61" spans="12:12" x14ac:dyDescent="0.25">
      <c r="L61" s="121"/>
    </row>
    <row r="62" spans="12:12" x14ac:dyDescent="0.25">
      <c r="L62" s="121"/>
    </row>
    <row r="63" spans="12:12" x14ac:dyDescent="0.25">
      <c r="L63" s="121"/>
    </row>
    <row r="64" spans="12:12" x14ac:dyDescent="0.25">
      <c r="L64" s="121"/>
    </row>
    <row r="65" spans="12:12" x14ac:dyDescent="0.25">
      <c r="L65" s="121"/>
    </row>
    <row r="66" spans="12:12" x14ac:dyDescent="0.25">
      <c r="L66" s="121"/>
    </row>
    <row r="67" spans="12:12" x14ac:dyDescent="0.25">
      <c r="L67" s="121"/>
    </row>
    <row r="68" spans="12:12" x14ac:dyDescent="0.25">
      <c r="L68" s="121"/>
    </row>
    <row r="69" spans="12:12" x14ac:dyDescent="0.25">
      <c r="L69" s="121"/>
    </row>
    <row r="70" spans="12:12" x14ac:dyDescent="0.25">
      <c r="L70" s="121"/>
    </row>
    <row r="71" spans="12:12" x14ac:dyDescent="0.25">
      <c r="L71" s="121"/>
    </row>
    <row r="72" spans="12:12" x14ac:dyDescent="0.25">
      <c r="L72" s="121"/>
    </row>
  </sheetData>
  <sortState xmlns:xlrd2="http://schemas.microsoft.com/office/spreadsheetml/2017/richdata2" ref="F7:F39">
    <sortCondition ref="F7:F39"/>
  </sortState>
  <mergeCells count="1">
    <mergeCell ref="A2:D2"/>
  </mergeCells>
  <phoneticPr fontId="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3402E-9DC3-427E-8E1A-169FAECB41A2}">
  <dimension ref="A1:E8"/>
  <sheetViews>
    <sheetView workbookViewId="0">
      <selection activeCell="B7" sqref="B7"/>
    </sheetView>
  </sheetViews>
  <sheetFormatPr defaultRowHeight="15" x14ac:dyDescent="0.25"/>
  <cols>
    <col min="1" max="2" width="27.5703125" customWidth="1"/>
    <col min="3" max="3" width="38.5703125" customWidth="1"/>
    <col min="4" max="4" width="6.28515625" style="114" customWidth="1"/>
  </cols>
  <sheetData>
    <row r="1" spans="1:5" s="89" customFormat="1" ht="45" customHeight="1" x14ac:dyDescent="0.25">
      <c r="A1" s="124" t="s">
        <v>255</v>
      </c>
      <c r="B1" s="124"/>
      <c r="C1" s="124"/>
      <c r="D1" s="122"/>
    </row>
    <row r="2" spans="1:5" s="97" customFormat="1" ht="48" customHeight="1" x14ac:dyDescent="0.25">
      <c r="A2" s="135" t="s">
        <v>260</v>
      </c>
      <c r="B2" s="135"/>
      <c r="C2" s="135"/>
      <c r="D2" s="139"/>
    </row>
    <row r="3" spans="1:5" s="97" customFormat="1" ht="11.25" customHeight="1" x14ac:dyDescent="0.25">
      <c r="A3" s="136"/>
      <c r="B3" s="136"/>
      <c r="C3" s="136"/>
      <c r="D3" s="139"/>
    </row>
    <row r="4" spans="1:5" s="97" customFormat="1" ht="24" customHeight="1" x14ac:dyDescent="0.25">
      <c r="A4" s="135" t="s">
        <v>271</v>
      </c>
      <c r="B4" s="135"/>
      <c r="C4" s="135"/>
      <c r="D4" s="139"/>
    </row>
    <row r="5" spans="1:5" s="97" customFormat="1" ht="30.75" customHeight="1" x14ac:dyDescent="0.25">
      <c r="A5" s="137" t="s">
        <v>256</v>
      </c>
      <c r="B5" s="137"/>
      <c r="C5" s="137"/>
      <c r="D5" s="140"/>
      <c r="E5" s="138" t="s">
        <v>258</v>
      </c>
    </row>
    <row r="6" spans="1:5" s="97" customFormat="1" x14ac:dyDescent="0.25">
      <c r="A6" s="97" t="s">
        <v>257</v>
      </c>
      <c r="D6" s="114"/>
      <c r="E6" s="97" t="s">
        <v>272</v>
      </c>
    </row>
    <row r="7" spans="1:5" s="97" customFormat="1" x14ac:dyDescent="0.25">
      <c r="D7" s="114"/>
      <c r="E7" s="97" t="s">
        <v>259</v>
      </c>
    </row>
    <row r="8" spans="1:5" s="97" customFormat="1" x14ac:dyDescent="0.25">
      <c r="D8" s="114"/>
      <c r="E8" s="97" t="s">
        <v>273</v>
      </c>
    </row>
  </sheetData>
  <mergeCells count="4">
    <mergeCell ref="A1:C1"/>
    <mergeCell ref="A2:C2"/>
    <mergeCell ref="A5:C5"/>
    <mergeCell ref="A4:C4"/>
  </mergeCells>
  <phoneticPr fontId="4" type="noConversion"/>
  <hyperlinks>
    <hyperlink ref="A5" r:id="rId1" xr:uid="{F0C90B9C-2519-4F2B-8370-BB2C95EAF3DD}"/>
    <hyperlink ref="E5" r:id="rId2" xr:uid="{69D3AD12-5C06-43E3-A45E-AC30A8C98902}"/>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756FA-56B7-4BA8-9EEE-ED5E0AA9807B}">
  <sheetPr codeName="Sheet13"/>
  <dimension ref="A1:V40"/>
  <sheetViews>
    <sheetView workbookViewId="0">
      <selection activeCell="P14" sqref="P14"/>
    </sheetView>
  </sheetViews>
  <sheetFormatPr defaultRowHeight="15" x14ac:dyDescent="0.25"/>
  <cols>
    <col min="1" max="1" width="24.140625" customWidth="1"/>
    <col min="2" max="2" width="16.140625" customWidth="1"/>
    <col min="3" max="3" width="23" customWidth="1"/>
  </cols>
  <sheetData>
    <row r="1" spans="1:22" s="89" customFormat="1" ht="64.5" customHeight="1" x14ac:dyDescent="0.25">
      <c r="A1" s="123" t="s">
        <v>261</v>
      </c>
      <c r="B1" s="123"/>
      <c r="C1" s="123"/>
      <c r="D1" s="123"/>
      <c r="E1" s="123"/>
      <c r="F1" s="123"/>
      <c r="G1" s="123"/>
      <c r="H1" s="123"/>
      <c r="I1" s="123"/>
      <c r="J1" s="123"/>
      <c r="K1" s="123"/>
      <c r="L1" s="123"/>
    </row>
    <row r="2" spans="1:22" s="89" customFormat="1" ht="17.25" customHeight="1" x14ac:dyDescent="0.25">
      <c r="A2" s="125" t="s">
        <v>262</v>
      </c>
      <c r="B2" s="125"/>
      <c r="C2" s="125"/>
      <c r="D2" s="125"/>
      <c r="E2" s="125"/>
      <c r="F2" s="125"/>
      <c r="G2" s="125"/>
      <c r="H2" s="125"/>
    </row>
    <row r="6" spans="1:22" x14ac:dyDescent="0.25">
      <c r="A6" t="s">
        <v>191</v>
      </c>
      <c r="B6" t="s">
        <v>191</v>
      </c>
      <c r="C6" t="s">
        <v>191</v>
      </c>
      <c r="D6" t="s">
        <v>191</v>
      </c>
      <c r="E6" t="s">
        <v>191</v>
      </c>
      <c r="R6" t="s">
        <v>192</v>
      </c>
      <c r="S6" t="s">
        <v>192</v>
      </c>
      <c r="T6" t="s">
        <v>192</v>
      </c>
      <c r="U6" t="s">
        <v>192</v>
      </c>
      <c r="V6" t="s">
        <v>192</v>
      </c>
    </row>
    <row r="7" spans="1:22" x14ac:dyDescent="0.25">
      <c r="A7" s="10" t="s">
        <v>173</v>
      </c>
      <c r="B7" s="10" t="s">
        <v>89</v>
      </c>
      <c r="C7" s="10" t="s">
        <v>90</v>
      </c>
      <c r="D7" s="10" t="s">
        <v>91</v>
      </c>
      <c r="R7" s="10" t="s">
        <v>173</v>
      </c>
      <c r="S7" s="10" t="s">
        <v>89</v>
      </c>
      <c r="T7" s="10" t="s">
        <v>90</v>
      </c>
      <c r="U7" s="10" t="s">
        <v>91</v>
      </c>
    </row>
    <row r="8" spans="1:22" x14ac:dyDescent="0.25">
      <c r="A8" s="34">
        <v>-0.16176470588235306</v>
      </c>
      <c r="B8">
        <f>RANK(A8,$A$8:$A$40,1)</f>
        <v>1</v>
      </c>
      <c r="C8" s="9">
        <f>(B8-0.5)/COUNT($B$8:$B$40)</f>
        <v>1.5151515151515152E-2</v>
      </c>
      <c r="D8" s="9">
        <f>_xlfn.NORM.S.INV(C8)</f>
        <v>-2.1661067528923286</v>
      </c>
      <c r="E8" s="3">
        <f t="shared" ref="E8:E40" si="0">A8</f>
        <v>-0.16176470588235306</v>
      </c>
      <c r="R8" s="34">
        <v>-0.10958904109589036</v>
      </c>
      <c r="S8">
        <f>RANK(R8,$R$8:$R$40,1)</f>
        <v>1</v>
      </c>
      <c r="T8" s="9">
        <f>(S8-0.5)/COUNT($S$8:$S$40)</f>
        <v>1.5151515151515152E-2</v>
      </c>
      <c r="U8" s="9">
        <f>_xlfn.NORM.S.INV(T8)</f>
        <v>-2.1661067528923286</v>
      </c>
      <c r="V8" s="3">
        <f t="shared" ref="V8:V40" si="1">R8</f>
        <v>-0.10958904109589036</v>
      </c>
    </row>
    <row r="9" spans="1:22" x14ac:dyDescent="0.25">
      <c r="A9" s="34">
        <v>-9.7560975609756059E-2</v>
      </c>
      <c r="B9">
        <f t="shared" ref="B9:B40" si="2">RANK(A9,$A$8:$A$47,1)</f>
        <v>2</v>
      </c>
      <c r="C9" s="9">
        <f t="shared" ref="C9:C40" si="3">(B9-0.5)/COUNT($B$8:$B$40)</f>
        <v>4.5454545454545456E-2</v>
      </c>
      <c r="D9" s="9">
        <f t="shared" ref="D9:D40" si="4">_xlfn.NORM.S.INV(C9)</f>
        <v>-1.6906216295848977</v>
      </c>
      <c r="E9" s="3">
        <f t="shared" si="0"/>
        <v>-9.7560975609756059E-2</v>
      </c>
      <c r="R9" s="34">
        <v>-3.7500000000000033E-2</v>
      </c>
      <c r="S9">
        <f t="shared" ref="S9:S40" si="5">RANK(R9,$R$8:$R$40,1)</f>
        <v>2</v>
      </c>
      <c r="T9" s="9">
        <f t="shared" ref="T9:T40" si="6">(S9-0.5)/COUNT($S$8:$S$40)</f>
        <v>4.5454545454545456E-2</v>
      </c>
      <c r="U9" s="9">
        <f t="shared" ref="U9:U40" si="7">_xlfn.NORM.S.INV(T9)</f>
        <v>-1.6906216295848977</v>
      </c>
      <c r="V9" s="3">
        <f t="shared" si="1"/>
        <v>-3.7500000000000033E-2</v>
      </c>
    </row>
    <row r="10" spans="1:22" x14ac:dyDescent="0.25">
      <c r="A10" s="34">
        <v>-4.878048780487796E-2</v>
      </c>
      <c r="B10">
        <f t="shared" si="2"/>
        <v>3</v>
      </c>
      <c r="C10" s="9">
        <f t="shared" si="3"/>
        <v>7.575757575757576E-2</v>
      </c>
      <c r="D10" s="9">
        <f t="shared" si="4"/>
        <v>-1.4342001596863787</v>
      </c>
      <c r="E10" s="3">
        <f t="shared" si="0"/>
        <v>-4.878048780487796E-2</v>
      </c>
      <c r="R10" s="34">
        <v>-3.6144578313252913E-2</v>
      </c>
      <c r="S10">
        <f t="shared" si="5"/>
        <v>3</v>
      </c>
      <c r="T10" s="9">
        <f t="shared" si="6"/>
        <v>7.575757575757576E-2</v>
      </c>
      <c r="U10" s="9">
        <f t="shared" si="7"/>
        <v>-1.4342001596863787</v>
      </c>
      <c r="V10" s="3">
        <f t="shared" si="1"/>
        <v>-3.6144578313252913E-2</v>
      </c>
    </row>
    <row r="11" spans="1:22" x14ac:dyDescent="0.25">
      <c r="A11" s="34">
        <v>3.3333333333333368E-2</v>
      </c>
      <c r="B11">
        <f t="shared" si="2"/>
        <v>4</v>
      </c>
      <c r="C11" s="9">
        <f t="shared" si="3"/>
        <v>0.10606060606060606</v>
      </c>
      <c r="D11" s="9">
        <f t="shared" si="4"/>
        <v>-1.2477538553513243</v>
      </c>
      <c r="E11" s="3">
        <f t="shared" si="0"/>
        <v>3.3333333333333368E-2</v>
      </c>
      <c r="R11" s="34">
        <v>-1.111111111111112E-2</v>
      </c>
      <c r="S11">
        <f t="shared" si="5"/>
        <v>4</v>
      </c>
      <c r="T11" s="9">
        <f t="shared" si="6"/>
        <v>0.10606060606060606</v>
      </c>
      <c r="U11" s="9">
        <f t="shared" si="7"/>
        <v>-1.2477538553513243</v>
      </c>
      <c r="V11" s="3">
        <f t="shared" si="1"/>
        <v>-1.111111111111112E-2</v>
      </c>
    </row>
    <row r="12" spans="1:22" x14ac:dyDescent="0.25">
      <c r="A12" s="34">
        <v>6.8965517241379379E-2</v>
      </c>
      <c r="B12">
        <f t="shared" si="2"/>
        <v>5</v>
      </c>
      <c r="C12" s="9">
        <f t="shared" si="3"/>
        <v>0.13636363636363635</v>
      </c>
      <c r="D12" s="9">
        <f t="shared" si="4"/>
        <v>-1.096803562093513</v>
      </c>
      <c r="E12" s="3">
        <f t="shared" si="0"/>
        <v>6.8965517241379379E-2</v>
      </c>
      <c r="R12" s="34">
        <v>5.0505050505050553E-2</v>
      </c>
      <c r="S12">
        <f t="shared" si="5"/>
        <v>5</v>
      </c>
      <c r="T12" s="9">
        <f t="shared" si="6"/>
        <v>0.13636363636363635</v>
      </c>
      <c r="U12" s="9">
        <f t="shared" si="7"/>
        <v>-1.096803562093513</v>
      </c>
      <c r="V12" s="3">
        <f t="shared" si="1"/>
        <v>5.0505050505050553E-2</v>
      </c>
    </row>
    <row r="13" spans="1:22" x14ac:dyDescent="0.25">
      <c r="A13" s="34">
        <v>9.523809523809533E-2</v>
      </c>
      <c r="B13">
        <f t="shared" si="2"/>
        <v>6</v>
      </c>
      <c r="C13" s="9">
        <f t="shared" si="3"/>
        <v>0.16666666666666666</v>
      </c>
      <c r="D13" s="9">
        <f t="shared" si="4"/>
        <v>-0.96742156610170071</v>
      </c>
      <c r="E13" s="3">
        <f t="shared" si="0"/>
        <v>9.523809523809533E-2</v>
      </c>
      <c r="R13" s="34">
        <v>7.4626865671641687E-2</v>
      </c>
      <c r="S13">
        <f t="shared" si="5"/>
        <v>6</v>
      </c>
      <c r="T13" s="9">
        <f t="shared" si="6"/>
        <v>0.16666666666666666</v>
      </c>
      <c r="U13" s="9">
        <f t="shared" si="7"/>
        <v>-0.96742156610170071</v>
      </c>
      <c r="V13" s="3">
        <f t="shared" si="1"/>
        <v>7.4626865671641687E-2</v>
      </c>
    </row>
    <row r="14" spans="1:22" x14ac:dyDescent="0.25">
      <c r="A14" s="34">
        <v>9.7560975609756184E-2</v>
      </c>
      <c r="B14">
        <f t="shared" si="2"/>
        <v>7</v>
      </c>
      <c r="C14" s="9">
        <f t="shared" si="3"/>
        <v>0.19696969696969696</v>
      </c>
      <c r="D14" s="9">
        <f t="shared" si="4"/>
        <v>-0.85249503427469364</v>
      </c>
      <c r="E14" s="3">
        <f t="shared" si="0"/>
        <v>9.7560975609756184E-2</v>
      </c>
      <c r="R14" s="34">
        <v>7.4999999999999928E-2</v>
      </c>
      <c r="S14">
        <f t="shared" si="5"/>
        <v>7</v>
      </c>
      <c r="T14" s="9">
        <f t="shared" si="6"/>
        <v>0.19696969696969696</v>
      </c>
      <c r="U14" s="9">
        <f t="shared" si="7"/>
        <v>-0.85249503427469364</v>
      </c>
      <c r="V14" s="3">
        <f t="shared" si="1"/>
        <v>7.4999999999999928E-2</v>
      </c>
    </row>
    <row r="15" spans="1:22" x14ac:dyDescent="0.25">
      <c r="A15" s="34">
        <v>0.13953488372093023</v>
      </c>
      <c r="B15">
        <f t="shared" si="2"/>
        <v>8</v>
      </c>
      <c r="C15" s="9">
        <f t="shared" si="3"/>
        <v>0.22727272727272727</v>
      </c>
      <c r="D15" s="9">
        <f t="shared" si="4"/>
        <v>-0.74785859476330196</v>
      </c>
      <c r="E15" s="3">
        <f t="shared" si="0"/>
        <v>0.13953488372093023</v>
      </c>
      <c r="R15" s="34">
        <v>7.5757575757575649E-2</v>
      </c>
      <c r="S15">
        <f t="shared" si="5"/>
        <v>8</v>
      </c>
      <c r="T15" s="9">
        <f t="shared" si="6"/>
        <v>0.22727272727272727</v>
      </c>
      <c r="U15" s="9">
        <f t="shared" si="7"/>
        <v>-0.74785859476330196</v>
      </c>
      <c r="V15" s="3">
        <f t="shared" si="1"/>
        <v>7.5757575757575649E-2</v>
      </c>
    </row>
    <row r="16" spans="1:22" x14ac:dyDescent="0.25">
      <c r="A16" s="34">
        <v>0.17142857142857143</v>
      </c>
      <c r="B16">
        <f t="shared" si="2"/>
        <v>9</v>
      </c>
      <c r="C16" s="9">
        <f t="shared" si="3"/>
        <v>0.25757575757575757</v>
      </c>
      <c r="D16" s="9">
        <f t="shared" si="4"/>
        <v>-0.65083730644447746</v>
      </c>
      <c r="E16" s="3">
        <f t="shared" si="0"/>
        <v>0.17142857142857143</v>
      </c>
      <c r="R16" s="34">
        <v>8.0000000000000071E-2</v>
      </c>
      <c r="S16">
        <f t="shared" si="5"/>
        <v>9</v>
      </c>
      <c r="T16" s="9">
        <f t="shared" si="6"/>
        <v>0.25757575757575757</v>
      </c>
      <c r="U16" s="9">
        <f t="shared" si="7"/>
        <v>-0.65083730644447746</v>
      </c>
      <c r="V16" s="3">
        <f t="shared" si="1"/>
        <v>8.0000000000000071E-2</v>
      </c>
    </row>
    <row r="17" spans="1:22" x14ac:dyDescent="0.25">
      <c r="A17" s="34">
        <v>0.25641025641025633</v>
      </c>
      <c r="B17">
        <f t="shared" si="2"/>
        <v>10</v>
      </c>
      <c r="C17" s="9">
        <f t="shared" si="3"/>
        <v>0.2878787878787879</v>
      </c>
      <c r="D17" s="9">
        <f t="shared" si="4"/>
        <v>-0.5595922742274323</v>
      </c>
      <c r="E17" s="3">
        <f t="shared" si="0"/>
        <v>0.25641025641025633</v>
      </c>
      <c r="R17" s="34">
        <v>0.10256410256410251</v>
      </c>
      <c r="S17">
        <f t="shared" si="5"/>
        <v>10</v>
      </c>
      <c r="T17" s="9">
        <f t="shared" si="6"/>
        <v>0.2878787878787879</v>
      </c>
      <c r="U17" s="9">
        <f t="shared" si="7"/>
        <v>-0.5595922742274323</v>
      </c>
      <c r="V17" s="3">
        <f t="shared" si="1"/>
        <v>0.10256410256410251</v>
      </c>
    </row>
    <row r="18" spans="1:22" x14ac:dyDescent="0.25">
      <c r="A18" s="34">
        <v>0.29032258064516137</v>
      </c>
      <c r="B18">
        <f t="shared" si="2"/>
        <v>11</v>
      </c>
      <c r="C18" s="9">
        <f t="shared" si="3"/>
        <v>0.31818181818181818</v>
      </c>
      <c r="D18" s="9">
        <f t="shared" si="4"/>
        <v>-0.47278912099226744</v>
      </c>
      <c r="E18" s="3">
        <f t="shared" si="0"/>
        <v>0.29032258064516137</v>
      </c>
      <c r="R18" s="34">
        <v>0.10810810810810806</v>
      </c>
      <c r="S18">
        <f t="shared" si="5"/>
        <v>11</v>
      </c>
      <c r="T18" s="9">
        <f t="shared" si="6"/>
        <v>0.31818181818181818</v>
      </c>
      <c r="U18" s="9">
        <f t="shared" si="7"/>
        <v>-0.47278912099226744</v>
      </c>
      <c r="V18" s="3">
        <f t="shared" si="1"/>
        <v>0.10810810810810806</v>
      </c>
    </row>
    <row r="19" spans="1:22" x14ac:dyDescent="0.25">
      <c r="A19" s="34">
        <v>0.33333333333333331</v>
      </c>
      <c r="B19">
        <f t="shared" si="2"/>
        <v>12</v>
      </c>
      <c r="C19" s="9">
        <f t="shared" si="3"/>
        <v>0.34848484848484851</v>
      </c>
      <c r="D19" s="9">
        <f t="shared" si="4"/>
        <v>-0.38941429785214438</v>
      </c>
      <c r="E19" s="3">
        <f t="shared" si="0"/>
        <v>0.33333333333333331</v>
      </c>
      <c r="R19" s="34">
        <v>0.10810810810810806</v>
      </c>
      <c r="S19">
        <f t="shared" si="5"/>
        <v>11</v>
      </c>
      <c r="T19" s="9">
        <f t="shared" si="6"/>
        <v>0.31818181818181818</v>
      </c>
      <c r="U19" s="9">
        <f t="shared" si="7"/>
        <v>-0.47278912099226744</v>
      </c>
      <c r="V19" s="3">
        <f t="shared" si="1"/>
        <v>0.10810810810810806</v>
      </c>
    </row>
    <row r="20" spans="1:22" x14ac:dyDescent="0.25">
      <c r="A20" s="34">
        <v>0.36363636363636359</v>
      </c>
      <c r="B20">
        <f t="shared" si="2"/>
        <v>13</v>
      </c>
      <c r="C20" s="9">
        <f t="shared" si="3"/>
        <v>0.37878787878787878</v>
      </c>
      <c r="D20" s="9">
        <f t="shared" si="4"/>
        <v>-0.30866580569493407</v>
      </c>
      <c r="E20" s="3">
        <f t="shared" si="0"/>
        <v>0.36363636363636359</v>
      </c>
      <c r="R20" s="34">
        <v>0.11249999999999996</v>
      </c>
      <c r="S20">
        <f t="shared" si="5"/>
        <v>13</v>
      </c>
      <c r="T20" s="9">
        <f t="shared" si="6"/>
        <v>0.37878787878787878</v>
      </c>
      <c r="U20" s="9">
        <f t="shared" si="7"/>
        <v>-0.30866580569493407</v>
      </c>
      <c r="V20" s="3">
        <f t="shared" si="1"/>
        <v>0.11249999999999996</v>
      </c>
    </row>
    <row r="21" spans="1:22" x14ac:dyDescent="0.25">
      <c r="A21" s="34">
        <v>0.42105263157894746</v>
      </c>
      <c r="B21">
        <f t="shared" si="2"/>
        <v>14</v>
      </c>
      <c r="C21" s="9">
        <f t="shared" si="3"/>
        <v>0.40909090909090912</v>
      </c>
      <c r="D21" s="9">
        <f t="shared" si="4"/>
        <v>-0.22988411757923208</v>
      </c>
      <c r="E21" s="3">
        <f t="shared" si="0"/>
        <v>0.42105263157894746</v>
      </c>
      <c r="R21" s="34">
        <v>0.11267605633802827</v>
      </c>
      <c r="S21">
        <f t="shared" si="5"/>
        <v>14</v>
      </c>
      <c r="T21" s="9">
        <f t="shared" si="6"/>
        <v>0.40909090909090912</v>
      </c>
      <c r="U21" s="9">
        <f t="shared" si="7"/>
        <v>-0.22988411757923208</v>
      </c>
      <c r="V21" s="3">
        <f t="shared" si="1"/>
        <v>0.11267605633802827</v>
      </c>
    </row>
    <row r="22" spans="1:22" x14ac:dyDescent="0.25">
      <c r="A22" s="34">
        <v>0.42424242424242409</v>
      </c>
      <c r="B22">
        <f t="shared" si="2"/>
        <v>15</v>
      </c>
      <c r="C22" s="9">
        <f t="shared" si="3"/>
        <v>0.43939393939393939</v>
      </c>
      <c r="D22" s="9">
        <f t="shared" si="4"/>
        <v>-0.15250597424624437</v>
      </c>
      <c r="E22" s="3">
        <f t="shared" si="0"/>
        <v>0.42424242424242409</v>
      </c>
      <c r="R22" s="34">
        <v>0.11428571428571439</v>
      </c>
      <c r="S22">
        <f t="shared" si="5"/>
        <v>15</v>
      </c>
      <c r="T22" s="9">
        <f t="shared" si="6"/>
        <v>0.43939393939393939</v>
      </c>
      <c r="U22" s="9">
        <f t="shared" si="7"/>
        <v>-0.15250597424624437</v>
      </c>
      <c r="V22" s="3">
        <f t="shared" si="1"/>
        <v>0.11428571428571439</v>
      </c>
    </row>
    <row r="23" spans="1:22" x14ac:dyDescent="0.25">
      <c r="A23" s="34">
        <v>0.42857142857142849</v>
      </c>
      <c r="B23">
        <f t="shared" si="2"/>
        <v>16</v>
      </c>
      <c r="C23" s="9">
        <f t="shared" si="3"/>
        <v>0.46969696969696972</v>
      </c>
      <c r="D23" s="9">
        <f t="shared" si="4"/>
        <v>-7.60316231203884E-2</v>
      </c>
      <c r="E23" s="3">
        <f t="shared" si="0"/>
        <v>0.42857142857142849</v>
      </c>
      <c r="R23" s="34">
        <v>0.12328767123287668</v>
      </c>
      <c r="S23">
        <f t="shared" si="5"/>
        <v>16</v>
      </c>
      <c r="T23" s="9">
        <f t="shared" si="6"/>
        <v>0.46969696969696972</v>
      </c>
      <c r="U23" s="9">
        <f t="shared" si="7"/>
        <v>-7.60316231203884E-2</v>
      </c>
      <c r="V23" s="3">
        <f t="shared" si="1"/>
        <v>0.12328767123287668</v>
      </c>
    </row>
    <row r="24" spans="1:22" x14ac:dyDescent="0.25">
      <c r="A24" s="34">
        <v>0.44444444444444453</v>
      </c>
      <c r="B24">
        <f t="shared" si="2"/>
        <v>17</v>
      </c>
      <c r="C24" s="9">
        <f t="shared" si="3"/>
        <v>0.5</v>
      </c>
      <c r="D24" s="9">
        <f t="shared" si="4"/>
        <v>0</v>
      </c>
      <c r="E24" s="3">
        <f t="shared" si="0"/>
        <v>0.44444444444444453</v>
      </c>
      <c r="R24" s="34">
        <v>0.13432835820895517</v>
      </c>
      <c r="S24">
        <f t="shared" si="5"/>
        <v>17</v>
      </c>
      <c r="T24" s="9">
        <f t="shared" si="6"/>
        <v>0.5</v>
      </c>
      <c r="U24" s="9">
        <f t="shared" si="7"/>
        <v>0</v>
      </c>
      <c r="V24" s="3">
        <f t="shared" si="1"/>
        <v>0.13432835820895517</v>
      </c>
    </row>
    <row r="25" spans="1:22" x14ac:dyDescent="0.25">
      <c r="A25" s="34">
        <v>0.45161290322580649</v>
      </c>
      <c r="B25">
        <f t="shared" si="2"/>
        <v>18</v>
      </c>
      <c r="C25" s="9">
        <f t="shared" si="3"/>
        <v>0.53030303030303028</v>
      </c>
      <c r="D25" s="9">
        <f t="shared" si="4"/>
        <v>7.60316231203884E-2</v>
      </c>
      <c r="E25" s="3">
        <f t="shared" si="0"/>
        <v>0.45161290322580649</v>
      </c>
      <c r="R25" s="34">
        <v>0.13749999999999998</v>
      </c>
      <c r="S25">
        <f t="shared" si="5"/>
        <v>18</v>
      </c>
      <c r="T25" s="9">
        <f t="shared" si="6"/>
        <v>0.53030303030303028</v>
      </c>
      <c r="U25" s="9">
        <f t="shared" si="7"/>
        <v>7.60316231203884E-2</v>
      </c>
      <c r="V25" s="3">
        <f t="shared" si="1"/>
        <v>0.13749999999999998</v>
      </c>
    </row>
    <row r="26" spans="1:22" x14ac:dyDescent="0.25">
      <c r="A26" s="34">
        <v>0.45161290322580649</v>
      </c>
      <c r="B26">
        <f t="shared" si="2"/>
        <v>18</v>
      </c>
      <c r="C26" s="9">
        <f t="shared" si="3"/>
        <v>0.53030303030303028</v>
      </c>
      <c r="D26" s="9">
        <f t="shared" si="4"/>
        <v>7.60316231203884E-2</v>
      </c>
      <c r="E26" s="3">
        <f t="shared" si="0"/>
        <v>0.45161290322580649</v>
      </c>
      <c r="R26" s="34">
        <v>0.14285714285714299</v>
      </c>
      <c r="S26">
        <f t="shared" si="5"/>
        <v>19</v>
      </c>
      <c r="T26" s="9">
        <f t="shared" si="6"/>
        <v>0.56060606060606055</v>
      </c>
      <c r="U26" s="9">
        <f t="shared" si="7"/>
        <v>0.15250597424624424</v>
      </c>
      <c r="V26" s="3">
        <f t="shared" si="1"/>
        <v>0.14285714285714299</v>
      </c>
    </row>
    <row r="27" spans="1:22" x14ac:dyDescent="0.25">
      <c r="A27" s="34">
        <v>0.49999999999999978</v>
      </c>
      <c r="B27">
        <f t="shared" si="2"/>
        <v>20</v>
      </c>
      <c r="C27" s="9">
        <f t="shared" si="3"/>
        <v>0.59090909090909094</v>
      </c>
      <c r="D27" s="9">
        <f t="shared" si="4"/>
        <v>0.22988411757923222</v>
      </c>
      <c r="E27" s="3">
        <f t="shared" si="0"/>
        <v>0.49999999999999978</v>
      </c>
      <c r="R27" s="34">
        <v>0.15584415584415584</v>
      </c>
      <c r="S27">
        <f t="shared" si="5"/>
        <v>20</v>
      </c>
      <c r="T27" s="9">
        <f t="shared" si="6"/>
        <v>0.59090909090909094</v>
      </c>
      <c r="U27" s="9">
        <f t="shared" si="7"/>
        <v>0.22988411757923222</v>
      </c>
      <c r="V27" s="3">
        <f t="shared" si="1"/>
        <v>0.15584415584415584</v>
      </c>
    </row>
    <row r="28" spans="1:22" x14ac:dyDescent="0.25">
      <c r="A28" s="34">
        <v>0.51428571428571446</v>
      </c>
      <c r="B28">
        <f t="shared" si="2"/>
        <v>21</v>
      </c>
      <c r="C28" s="9">
        <f t="shared" si="3"/>
        <v>0.62121212121212122</v>
      </c>
      <c r="D28" s="9">
        <f t="shared" si="4"/>
        <v>0.30866580569493407</v>
      </c>
      <c r="E28" s="3">
        <f t="shared" si="0"/>
        <v>0.51428571428571446</v>
      </c>
      <c r="R28" s="34">
        <v>0.17105263157894737</v>
      </c>
      <c r="S28">
        <f t="shared" si="5"/>
        <v>21</v>
      </c>
      <c r="T28" s="9">
        <f t="shared" si="6"/>
        <v>0.62121212121212122</v>
      </c>
      <c r="U28" s="9">
        <f t="shared" si="7"/>
        <v>0.30866580569493407</v>
      </c>
      <c r="V28" s="3">
        <f t="shared" si="1"/>
        <v>0.17105263157894737</v>
      </c>
    </row>
    <row r="29" spans="1:22" x14ac:dyDescent="0.25">
      <c r="A29" s="34">
        <v>0.51428571428571446</v>
      </c>
      <c r="B29">
        <f t="shared" si="2"/>
        <v>21</v>
      </c>
      <c r="C29" s="9">
        <f t="shared" si="3"/>
        <v>0.62121212121212122</v>
      </c>
      <c r="D29" s="9">
        <f t="shared" si="4"/>
        <v>0.30866580569493407</v>
      </c>
      <c r="E29" s="3">
        <f t="shared" si="0"/>
        <v>0.51428571428571446</v>
      </c>
      <c r="R29" s="34">
        <v>0.17391304347826103</v>
      </c>
      <c r="S29">
        <f t="shared" si="5"/>
        <v>22</v>
      </c>
      <c r="T29" s="9">
        <f t="shared" si="6"/>
        <v>0.65151515151515149</v>
      </c>
      <c r="U29" s="9">
        <f t="shared" si="7"/>
        <v>0.38941429785214438</v>
      </c>
      <c r="V29" s="3">
        <f t="shared" si="1"/>
        <v>0.17391304347826103</v>
      </c>
    </row>
    <row r="30" spans="1:22" x14ac:dyDescent="0.25">
      <c r="A30" s="34">
        <v>0.51612903225806439</v>
      </c>
      <c r="B30">
        <f t="shared" si="2"/>
        <v>23</v>
      </c>
      <c r="C30" s="9">
        <f t="shared" si="3"/>
        <v>0.68181818181818177</v>
      </c>
      <c r="D30" s="9">
        <f t="shared" si="4"/>
        <v>0.47278912099226728</v>
      </c>
      <c r="E30" s="3">
        <f t="shared" si="0"/>
        <v>0.51612903225806439</v>
      </c>
      <c r="R30" s="34">
        <v>0.17567567567567569</v>
      </c>
      <c r="S30">
        <f t="shared" si="5"/>
        <v>23</v>
      </c>
      <c r="T30" s="9">
        <f t="shared" si="6"/>
        <v>0.68181818181818177</v>
      </c>
      <c r="U30" s="9">
        <f t="shared" si="7"/>
        <v>0.47278912099226728</v>
      </c>
      <c r="V30" s="3">
        <f t="shared" si="1"/>
        <v>0.17567567567567569</v>
      </c>
    </row>
    <row r="31" spans="1:22" x14ac:dyDescent="0.25">
      <c r="A31" s="34">
        <v>0.52631578947368407</v>
      </c>
      <c r="B31">
        <f t="shared" si="2"/>
        <v>24</v>
      </c>
      <c r="C31" s="9">
        <f t="shared" si="3"/>
        <v>0.71212121212121215</v>
      </c>
      <c r="D31" s="9">
        <f t="shared" si="4"/>
        <v>0.55959227422743252</v>
      </c>
      <c r="E31" s="3">
        <f t="shared" si="0"/>
        <v>0.52631578947368407</v>
      </c>
      <c r="R31" s="34">
        <v>0.17721518987341772</v>
      </c>
      <c r="S31">
        <f t="shared" si="5"/>
        <v>24</v>
      </c>
      <c r="T31" s="9">
        <f t="shared" si="6"/>
        <v>0.71212121212121215</v>
      </c>
      <c r="U31" s="9">
        <f t="shared" si="7"/>
        <v>0.55959227422743252</v>
      </c>
      <c r="V31" s="3">
        <f t="shared" si="1"/>
        <v>0.17721518987341772</v>
      </c>
    </row>
    <row r="32" spans="1:22" x14ac:dyDescent="0.25">
      <c r="A32" s="34">
        <v>0.54545454545454541</v>
      </c>
      <c r="B32">
        <f t="shared" si="2"/>
        <v>25</v>
      </c>
      <c r="C32" s="9">
        <f t="shared" si="3"/>
        <v>0.74242424242424243</v>
      </c>
      <c r="D32" s="9">
        <f t="shared" si="4"/>
        <v>0.65083730644447746</v>
      </c>
      <c r="E32" s="3">
        <f t="shared" si="0"/>
        <v>0.54545454545454541</v>
      </c>
      <c r="R32" s="34">
        <v>0.18840579710144931</v>
      </c>
      <c r="S32">
        <f t="shared" si="5"/>
        <v>25</v>
      </c>
      <c r="T32" s="9">
        <f t="shared" si="6"/>
        <v>0.74242424242424243</v>
      </c>
      <c r="U32" s="9">
        <f t="shared" si="7"/>
        <v>0.65083730644447746</v>
      </c>
      <c r="V32" s="3">
        <f t="shared" si="1"/>
        <v>0.18840579710144931</v>
      </c>
    </row>
    <row r="33" spans="1:22" x14ac:dyDescent="0.25">
      <c r="A33" s="34">
        <v>0.60714285714285698</v>
      </c>
      <c r="B33">
        <f t="shared" si="2"/>
        <v>26</v>
      </c>
      <c r="C33" s="9">
        <f t="shared" si="3"/>
        <v>0.77272727272727271</v>
      </c>
      <c r="D33" s="9">
        <f t="shared" si="4"/>
        <v>0.74785859476330196</v>
      </c>
      <c r="E33" s="3">
        <f t="shared" si="0"/>
        <v>0.60714285714285698</v>
      </c>
      <c r="R33" s="34">
        <v>0.20833333333333337</v>
      </c>
      <c r="S33">
        <f t="shared" si="5"/>
        <v>26</v>
      </c>
      <c r="T33" s="9">
        <f t="shared" si="6"/>
        <v>0.77272727272727271</v>
      </c>
      <c r="U33" s="9">
        <f t="shared" si="7"/>
        <v>0.74785859476330196</v>
      </c>
      <c r="V33" s="3">
        <f t="shared" si="1"/>
        <v>0.20833333333333337</v>
      </c>
    </row>
    <row r="34" spans="1:22" x14ac:dyDescent="0.25">
      <c r="A34" s="34">
        <v>0.625</v>
      </c>
      <c r="B34">
        <f t="shared" si="2"/>
        <v>27</v>
      </c>
      <c r="C34" s="9">
        <f t="shared" si="3"/>
        <v>0.80303030303030298</v>
      </c>
      <c r="D34" s="9">
        <f t="shared" si="4"/>
        <v>0.85249503427469353</v>
      </c>
      <c r="E34" s="3">
        <f t="shared" si="0"/>
        <v>0.625</v>
      </c>
      <c r="R34" s="34">
        <v>0.22580645161290325</v>
      </c>
      <c r="S34">
        <f t="shared" si="5"/>
        <v>27</v>
      </c>
      <c r="T34" s="9">
        <f t="shared" si="6"/>
        <v>0.80303030303030298</v>
      </c>
      <c r="U34" s="9">
        <f t="shared" si="7"/>
        <v>0.85249503427469353</v>
      </c>
      <c r="V34" s="3">
        <f t="shared" si="1"/>
        <v>0.22580645161290325</v>
      </c>
    </row>
    <row r="35" spans="1:22" x14ac:dyDescent="0.25">
      <c r="A35" s="34">
        <v>0.68750000000000011</v>
      </c>
      <c r="B35">
        <f t="shared" si="2"/>
        <v>28</v>
      </c>
      <c r="C35" s="9">
        <f t="shared" si="3"/>
        <v>0.83333333333333337</v>
      </c>
      <c r="D35" s="9">
        <f t="shared" si="4"/>
        <v>0.96742156610170071</v>
      </c>
      <c r="E35" s="3">
        <f t="shared" si="0"/>
        <v>0.68750000000000011</v>
      </c>
      <c r="R35" s="34">
        <v>0.22857142857142862</v>
      </c>
      <c r="S35">
        <f t="shared" si="5"/>
        <v>28</v>
      </c>
      <c r="T35" s="9">
        <f t="shared" si="6"/>
        <v>0.83333333333333337</v>
      </c>
      <c r="U35" s="9">
        <f t="shared" si="7"/>
        <v>0.96742156610170071</v>
      </c>
      <c r="V35" s="3">
        <f t="shared" si="1"/>
        <v>0.22857142857142862</v>
      </c>
    </row>
    <row r="36" spans="1:22" x14ac:dyDescent="0.25">
      <c r="A36" s="34">
        <v>0.75757575757575735</v>
      </c>
      <c r="B36">
        <f t="shared" si="2"/>
        <v>29</v>
      </c>
      <c r="C36" s="9">
        <f t="shared" si="3"/>
        <v>0.86363636363636365</v>
      </c>
      <c r="D36" s="9">
        <f t="shared" si="4"/>
        <v>1.096803562093513</v>
      </c>
      <c r="E36" s="3">
        <f t="shared" si="0"/>
        <v>0.75757575757575735</v>
      </c>
      <c r="R36" s="34">
        <v>0.26388888888888901</v>
      </c>
      <c r="S36">
        <f t="shared" si="5"/>
        <v>29</v>
      </c>
      <c r="T36" s="9">
        <f t="shared" si="6"/>
        <v>0.86363636363636365</v>
      </c>
      <c r="U36" s="9">
        <f t="shared" si="7"/>
        <v>1.096803562093513</v>
      </c>
      <c r="V36" s="3">
        <f t="shared" si="1"/>
        <v>0.26388888888888901</v>
      </c>
    </row>
    <row r="37" spans="1:22" x14ac:dyDescent="0.25">
      <c r="A37" s="34">
        <v>0.78260869565217372</v>
      </c>
      <c r="B37">
        <f t="shared" si="2"/>
        <v>30</v>
      </c>
      <c r="C37" s="9">
        <f t="shared" si="3"/>
        <v>0.89393939393939392</v>
      </c>
      <c r="D37" s="9">
        <f t="shared" si="4"/>
        <v>1.2477538553513243</v>
      </c>
      <c r="E37" s="3">
        <f t="shared" si="0"/>
        <v>0.78260869565217372</v>
      </c>
      <c r="R37" s="34">
        <v>0.33333333333333348</v>
      </c>
      <c r="S37">
        <f t="shared" si="5"/>
        <v>30</v>
      </c>
      <c r="T37" s="9">
        <f t="shared" si="6"/>
        <v>0.89393939393939392</v>
      </c>
      <c r="U37" s="9">
        <f t="shared" si="7"/>
        <v>1.2477538553513243</v>
      </c>
      <c r="V37" s="3">
        <f t="shared" si="1"/>
        <v>0.33333333333333348</v>
      </c>
    </row>
    <row r="38" spans="1:22" x14ac:dyDescent="0.25">
      <c r="A38" s="34">
        <v>0.81818181818181823</v>
      </c>
      <c r="B38">
        <f t="shared" si="2"/>
        <v>31</v>
      </c>
      <c r="C38" s="9">
        <f t="shared" si="3"/>
        <v>0.9242424242424242</v>
      </c>
      <c r="D38" s="9">
        <f t="shared" si="4"/>
        <v>1.434200159686378</v>
      </c>
      <c r="E38" s="3">
        <f t="shared" si="0"/>
        <v>0.81818181818181823</v>
      </c>
      <c r="R38" s="34">
        <v>0.33898305084745778</v>
      </c>
      <c r="S38">
        <f t="shared" si="5"/>
        <v>31</v>
      </c>
      <c r="T38" s="9">
        <f t="shared" si="6"/>
        <v>0.9242424242424242</v>
      </c>
      <c r="U38" s="9">
        <f t="shared" si="7"/>
        <v>1.434200159686378</v>
      </c>
      <c r="V38" s="3">
        <f t="shared" si="1"/>
        <v>0.33898305084745778</v>
      </c>
    </row>
    <row r="39" spans="1:22" x14ac:dyDescent="0.25">
      <c r="A39" s="34">
        <v>1</v>
      </c>
      <c r="B39">
        <f t="shared" si="2"/>
        <v>32</v>
      </c>
      <c r="C39" s="9">
        <f t="shared" si="3"/>
        <v>0.95454545454545459</v>
      </c>
      <c r="D39" s="9">
        <f t="shared" si="4"/>
        <v>1.6906216295848984</v>
      </c>
      <c r="E39" s="3">
        <f t="shared" si="0"/>
        <v>1</v>
      </c>
      <c r="R39" s="34">
        <v>0.34146341463414653</v>
      </c>
      <c r="S39">
        <f t="shared" si="5"/>
        <v>32</v>
      </c>
      <c r="T39" s="9">
        <f t="shared" si="6"/>
        <v>0.95454545454545459</v>
      </c>
      <c r="U39" s="9">
        <f t="shared" si="7"/>
        <v>1.6906216295848984</v>
      </c>
      <c r="V39" s="3">
        <f t="shared" si="1"/>
        <v>0.34146341463414653</v>
      </c>
    </row>
    <row r="40" spans="1:22" x14ac:dyDescent="0.25">
      <c r="A40" s="34">
        <v>1.1379310344827587</v>
      </c>
      <c r="B40">
        <f t="shared" si="2"/>
        <v>33</v>
      </c>
      <c r="C40" s="9">
        <f t="shared" si="3"/>
        <v>0.98484848484848486</v>
      </c>
      <c r="D40" s="9">
        <f t="shared" si="4"/>
        <v>2.166106752892329</v>
      </c>
      <c r="E40" s="3">
        <f t="shared" si="0"/>
        <v>1.1379310344827587</v>
      </c>
      <c r="R40" s="34">
        <v>0.39655172413793122</v>
      </c>
      <c r="S40">
        <f t="shared" si="5"/>
        <v>33</v>
      </c>
      <c r="T40" s="9">
        <f t="shared" si="6"/>
        <v>0.98484848484848486</v>
      </c>
      <c r="U40" s="9">
        <f t="shared" si="7"/>
        <v>2.166106752892329</v>
      </c>
      <c r="V40" s="3">
        <f t="shared" si="1"/>
        <v>0.39655172413793122</v>
      </c>
    </row>
  </sheetData>
  <sortState xmlns:xlrd2="http://schemas.microsoft.com/office/spreadsheetml/2017/richdata2" ref="Y8:Y40">
    <sortCondition ref="Y8:Y40"/>
  </sortState>
  <mergeCells count="2">
    <mergeCell ref="A2:H2"/>
    <mergeCell ref="A1:L1"/>
  </mergeCells>
  <phoneticPr fontId="4"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66602-B3DD-442B-B0D2-F77EDB930BE0}">
  <sheetPr codeName="Sheet5"/>
  <dimension ref="A1:U46"/>
  <sheetViews>
    <sheetView workbookViewId="0">
      <selection activeCell="A34" sqref="A34"/>
    </sheetView>
  </sheetViews>
  <sheetFormatPr defaultRowHeight="15" x14ac:dyDescent="0.25"/>
  <cols>
    <col min="1" max="1" width="19.28515625" bestFit="1" customWidth="1"/>
    <col min="2" max="2" width="6.5703125" bestFit="1" customWidth="1"/>
    <col min="3" max="3" width="8.42578125" bestFit="1" customWidth="1"/>
    <col min="4" max="4" width="7.140625" bestFit="1" customWidth="1"/>
    <col min="5" max="5" width="13" customWidth="1"/>
    <col min="6" max="6" width="2.85546875" style="26" customWidth="1"/>
    <col min="7" max="7" width="23.28515625" bestFit="1" customWidth="1"/>
    <col min="8" max="8" width="18.5703125" customWidth="1"/>
    <col min="9" max="9" width="15.85546875" customWidth="1"/>
    <col min="10" max="10" width="4.85546875" customWidth="1"/>
    <col min="11" max="11" width="9.28515625" customWidth="1"/>
    <col min="12" max="12" width="14.5703125" customWidth="1"/>
    <col min="13" max="13" width="11.5703125" customWidth="1"/>
    <col min="14" max="14" width="12.42578125" customWidth="1"/>
    <col min="15" max="15" width="15.28515625" customWidth="1"/>
    <col min="16" max="16" width="12.7109375" customWidth="1"/>
    <col min="18" max="18" width="11.5703125" customWidth="1"/>
    <col min="19" max="19" width="3.140625" style="26" customWidth="1"/>
    <col min="20" max="20" width="13.5703125" customWidth="1"/>
    <col min="21" max="21" width="14.140625" customWidth="1"/>
  </cols>
  <sheetData>
    <row r="1" spans="1:21" s="89" customFormat="1" ht="40.5" customHeight="1" x14ac:dyDescent="0.25">
      <c r="A1" s="123" t="s">
        <v>263</v>
      </c>
      <c r="B1" s="123"/>
      <c r="C1" s="123"/>
      <c r="D1" s="123"/>
      <c r="E1" s="123"/>
      <c r="F1" s="123"/>
      <c r="G1" s="123"/>
      <c r="H1" s="123"/>
      <c r="I1" s="123"/>
      <c r="J1" s="123"/>
      <c r="K1" s="123"/>
      <c r="L1" s="123"/>
    </row>
    <row r="2" spans="1:21" s="89" customFormat="1" ht="17.25" customHeight="1" x14ac:dyDescent="0.25">
      <c r="A2" s="125" t="s">
        <v>264</v>
      </c>
      <c r="B2" s="125"/>
      <c r="C2" s="125"/>
      <c r="D2" s="125"/>
      <c r="E2" s="125"/>
      <c r="F2" s="125"/>
      <c r="G2" s="125"/>
      <c r="H2" s="125"/>
      <c r="L2" s="104" t="s">
        <v>113</v>
      </c>
    </row>
    <row r="3" spans="1:21" ht="15.75" thickBot="1" x14ac:dyDescent="0.3">
      <c r="B3" t="s">
        <v>191</v>
      </c>
      <c r="C3" t="s">
        <v>191</v>
      </c>
      <c r="D3" t="s">
        <v>192</v>
      </c>
      <c r="E3" t="s">
        <v>192</v>
      </c>
      <c r="T3" t="s">
        <v>176</v>
      </c>
    </row>
    <row r="4" spans="1:21" x14ac:dyDescent="0.25">
      <c r="A4" s="35"/>
      <c r="B4" s="35" t="s">
        <v>193</v>
      </c>
      <c r="C4" s="35" t="s">
        <v>177</v>
      </c>
      <c r="D4" s="35" t="s">
        <v>193</v>
      </c>
      <c r="E4" s="35" t="s">
        <v>177</v>
      </c>
      <c r="F4" s="66"/>
      <c r="G4" s="2" t="s">
        <v>113</v>
      </c>
      <c r="M4" s="64"/>
      <c r="N4" s="64"/>
      <c r="O4" s="64"/>
      <c r="P4" s="65"/>
      <c r="Q4" s="64"/>
      <c r="T4" s="33" t="s">
        <v>198</v>
      </c>
      <c r="U4" s="33"/>
    </row>
    <row r="5" spans="1:21" ht="15.75" thickBot="1" x14ac:dyDescent="0.3">
      <c r="A5" t="s">
        <v>0</v>
      </c>
      <c r="B5" s="15">
        <v>0.33</v>
      </c>
      <c r="C5" s="8">
        <v>1.1379310344827587</v>
      </c>
      <c r="D5" s="15">
        <v>0.19000000000000006</v>
      </c>
      <c r="E5" s="8">
        <v>0.26388888888888901</v>
      </c>
      <c r="F5" s="61"/>
      <c r="G5" s="2" t="s">
        <v>148</v>
      </c>
      <c r="L5" s="2" t="s">
        <v>197</v>
      </c>
      <c r="M5" s="36"/>
      <c r="N5" s="36"/>
      <c r="O5" s="36"/>
      <c r="P5" s="36"/>
      <c r="Q5" s="36"/>
      <c r="T5" s="5"/>
      <c r="U5" s="5"/>
    </row>
    <row r="6" spans="1:21" x14ac:dyDescent="0.25">
      <c r="A6" t="s">
        <v>1</v>
      </c>
      <c r="B6" s="15">
        <v>0.12</v>
      </c>
      <c r="C6" s="8">
        <v>0.33333333333333331</v>
      </c>
      <c r="D6" s="15">
        <v>0.13</v>
      </c>
      <c r="E6" s="8">
        <v>0.17105263157894737</v>
      </c>
      <c r="F6" s="61"/>
      <c r="G6" t="s">
        <v>111</v>
      </c>
      <c r="K6" s="10" t="s">
        <v>93</v>
      </c>
      <c r="L6" s="48" t="s">
        <v>106</v>
      </c>
      <c r="M6" s="63" t="s">
        <v>107</v>
      </c>
      <c r="N6" s="10" t="s">
        <v>132</v>
      </c>
      <c r="O6" s="10" t="s">
        <v>155</v>
      </c>
      <c r="P6" s="46"/>
      <c r="Q6" t="s">
        <v>196</v>
      </c>
      <c r="R6" t="s">
        <v>92</v>
      </c>
      <c r="S6" s="86"/>
      <c r="T6" s="5" t="s">
        <v>20</v>
      </c>
      <c r="U6" s="11">
        <v>0.41501834652673142</v>
      </c>
    </row>
    <row r="7" spans="1:21" x14ac:dyDescent="0.25">
      <c r="A7" t="s">
        <v>2</v>
      </c>
      <c r="B7" s="15">
        <v>0.16000000000000003</v>
      </c>
      <c r="C7" s="8">
        <v>0.42105263157894746</v>
      </c>
      <c r="D7" s="15">
        <v>6.0000000000000053E-2</v>
      </c>
      <c r="E7" s="8">
        <v>8.0000000000000071E-2</v>
      </c>
      <c r="F7" s="61"/>
      <c r="G7" t="s">
        <v>109</v>
      </c>
      <c r="K7" s="32">
        <v>0.1</v>
      </c>
      <c r="L7" s="80">
        <f>_xlfn.NORM.DIST(K7,$U$6,$U$10,TRUE)</f>
        <v>0.15054974630819948</v>
      </c>
      <c r="M7" s="81">
        <f>L7</f>
        <v>0.15054974630819948</v>
      </c>
      <c r="N7" s="53">
        <f t="shared" ref="N7:N11" si="0">M7*$U$18</f>
        <v>4.9681416281705824</v>
      </c>
      <c r="O7">
        <f>R7</f>
        <v>7</v>
      </c>
      <c r="P7" s="9">
        <f>((N7-O7)^2)/N7</f>
        <v>0.83098445095928353</v>
      </c>
      <c r="Q7" s="96">
        <v>0.1</v>
      </c>
      <c r="R7">
        <v>7</v>
      </c>
      <c r="S7" s="59"/>
      <c r="T7" s="5" t="s">
        <v>94</v>
      </c>
      <c r="U7" s="5">
        <v>5.3030459789187551E-2</v>
      </c>
    </row>
    <row r="8" spans="1:21" x14ac:dyDescent="0.25">
      <c r="A8" t="s">
        <v>3</v>
      </c>
      <c r="B8" s="15">
        <v>-0.1100000000000001</v>
      </c>
      <c r="C8" s="8">
        <v>-0.16176470588235306</v>
      </c>
      <c r="D8" s="15">
        <v>5.0000000000000044E-2</v>
      </c>
      <c r="E8" s="8">
        <v>5.0505050505050553E-2</v>
      </c>
      <c r="F8" s="61"/>
      <c r="G8" t="s">
        <v>110</v>
      </c>
      <c r="K8" s="32">
        <v>0.36</v>
      </c>
      <c r="L8" s="80">
        <f t="shared" ref="L8:L11" si="1">_xlfn.NORM.DIST(K8,$U$6,$U$10,TRUE)</f>
        <v>0.42833956592076672</v>
      </c>
      <c r="M8" s="80">
        <f t="shared" ref="M8:M11" si="2">L8-L7</f>
        <v>0.27778981961256721</v>
      </c>
      <c r="N8" s="53">
        <f t="shared" si="0"/>
        <v>9.1670640472147173</v>
      </c>
      <c r="O8">
        <f t="shared" ref="O8:O11" si="3">R8</f>
        <v>5</v>
      </c>
      <c r="P8" s="9">
        <f>((N8-O8)^2)/N8</f>
        <v>1.8942185506891307</v>
      </c>
      <c r="Q8" s="96">
        <v>0.36</v>
      </c>
      <c r="R8">
        <v>5</v>
      </c>
      <c r="S8" s="59"/>
      <c r="T8" s="5" t="s">
        <v>95</v>
      </c>
      <c r="U8" s="5">
        <v>0.44444444444444453</v>
      </c>
    </row>
    <row r="9" spans="1:21" x14ac:dyDescent="0.25">
      <c r="A9" t="s">
        <v>4</v>
      </c>
      <c r="B9" s="15">
        <v>0.14000000000000001</v>
      </c>
      <c r="C9" s="8">
        <v>0.45161290322580649</v>
      </c>
      <c r="D9" s="15">
        <v>0.16000000000000003</v>
      </c>
      <c r="E9" s="8">
        <v>0.22857142857142862</v>
      </c>
      <c r="F9" s="61"/>
      <c r="G9" s="2" t="s">
        <v>149</v>
      </c>
      <c r="K9" s="32">
        <v>0.5</v>
      </c>
      <c r="L9" s="80">
        <f t="shared" si="1"/>
        <v>0.60986245587020971</v>
      </c>
      <c r="M9" s="80">
        <f t="shared" si="2"/>
        <v>0.18152288994944299</v>
      </c>
      <c r="N9" s="53">
        <f t="shared" si="0"/>
        <v>5.9902553683316189</v>
      </c>
      <c r="O9">
        <f t="shared" si="3"/>
        <v>8</v>
      </c>
      <c r="P9" s="9">
        <f t="shared" ref="P9:P11" si="4">((N9-O9)^2)/N9</f>
        <v>0.67427400605874721</v>
      </c>
      <c r="Q9" s="96">
        <v>0.5</v>
      </c>
      <c r="R9">
        <v>8</v>
      </c>
      <c r="S9" s="59"/>
      <c r="T9" s="5" t="s">
        <v>96</v>
      </c>
      <c r="U9" s="5">
        <v>0.45161290322580649</v>
      </c>
    </row>
    <row r="10" spans="1:21" x14ac:dyDescent="0.25">
      <c r="A10" t="s">
        <v>5</v>
      </c>
      <c r="B10" s="15">
        <v>0.16999999999999998</v>
      </c>
      <c r="C10" s="8">
        <v>0.60714285714285698</v>
      </c>
      <c r="D10" s="15">
        <v>0.20000000000000007</v>
      </c>
      <c r="E10" s="8">
        <v>0.33333333333333348</v>
      </c>
      <c r="F10" s="61"/>
      <c r="G10" t="s">
        <v>178</v>
      </c>
      <c r="K10" s="32">
        <v>0.7</v>
      </c>
      <c r="L10" s="80">
        <f t="shared" si="1"/>
        <v>0.82522952515460268</v>
      </c>
      <c r="M10" s="80">
        <f t="shared" si="2"/>
        <v>0.21536706928439298</v>
      </c>
      <c r="N10" s="53">
        <f t="shared" si="0"/>
        <v>7.1071132863849682</v>
      </c>
      <c r="O10">
        <f t="shared" si="3"/>
        <v>8</v>
      </c>
      <c r="P10" s="9">
        <f t="shared" si="4"/>
        <v>0.11217587946396324</v>
      </c>
      <c r="Q10" s="96">
        <v>0.7</v>
      </c>
      <c r="R10">
        <v>8</v>
      </c>
      <c r="S10" s="59"/>
      <c r="T10" s="5" t="s">
        <v>84</v>
      </c>
      <c r="U10" s="11">
        <v>0.30463679843370373</v>
      </c>
    </row>
    <row r="11" spans="1:21" ht="15.75" thickBot="1" x14ac:dyDescent="0.3">
      <c r="A11" t="s">
        <v>6</v>
      </c>
      <c r="B11" s="15">
        <v>0.17999999999999997</v>
      </c>
      <c r="C11" s="8">
        <v>0.78260869565217372</v>
      </c>
      <c r="D11" s="15">
        <v>0.23000000000000009</v>
      </c>
      <c r="E11" s="8">
        <v>0.39655172413793122</v>
      </c>
      <c r="F11" s="61"/>
      <c r="G11" s="90" t="s">
        <v>215</v>
      </c>
      <c r="H11" s="89"/>
      <c r="I11" s="89"/>
      <c r="K11" s="36">
        <v>1.1499999999999999</v>
      </c>
      <c r="L11" s="80">
        <f t="shared" si="1"/>
        <v>0.99208146763995031</v>
      </c>
      <c r="M11" s="80">
        <f t="shared" si="2"/>
        <v>0.16685194248534763</v>
      </c>
      <c r="N11" s="53">
        <f t="shared" si="0"/>
        <v>5.5061141020164719</v>
      </c>
      <c r="O11">
        <f t="shared" si="3"/>
        <v>5</v>
      </c>
      <c r="P11" s="9">
        <f t="shared" si="4"/>
        <v>4.6521281527044794E-2</v>
      </c>
      <c r="Q11" s="96">
        <v>1.1499999999999999</v>
      </c>
      <c r="R11">
        <v>5</v>
      </c>
      <c r="S11" s="59"/>
      <c r="T11" s="5" t="s">
        <v>97</v>
      </c>
      <c r="U11" s="5">
        <v>9.2803578959937016E-2</v>
      </c>
    </row>
    <row r="12" spans="1:21" ht="15.75" thickBot="1" x14ac:dyDescent="0.3">
      <c r="A12" t="s">
        <v>7</v>
      </c>
      <c r="B12" s="15">
        <v>0.23</v>
      </c>
      <c r="C12" s="8">
        <v>1</v>
      </c>
      <c r="D12" s="15">
        <v>0.13</v>
      </c>
      <c r="E12" s="8">
        <v>0.18840579710144931</v>
      </c>
      <c r="F12" s="61"/>
      <c r="G12" s="90" t="s">
        <v>188</v>
      </c>
      <c r="H12" s="89"/>
      <c r="I12" s="89"/>
      <c r="K12" s="36"/>
      <c r="L12" s="36"/>
      <c r="M12" s="82"/>
      <c r="N12" s="83"/>
      <c r="O12" s="36"/>
      <c r="P12" s="38"/>
      <c r="Q12" t="s">
        <v>195</v>
      </c>
      <c r="R12">
        <v>0</v>
      </c>
      <c r="S12" s="59"/>
      <c r="T12" s="5" t="s">
        <v>98</v>
      </c>
      <c r="U12" s="5">
        <v>-1.7248592101987814E-2</v>
      </c>
    </row>
    <row r="13" spans="1:21" x14ac:dyDescent="0.25">
      <c r="A13" t="s">
        <v>8</v>
      </c>
      <c r="B13" s="15">
        <v>4.0000000000000036E-2</v>
      </c>
      <c r="C13" s="8">
        <v>9.523809523809533E-2</v>
      </c>
      <c r="D13" s="15">
        <v>-2.9999999999999916E-2</v>
      </c>
      <c r="E13" s="8">
        <v>-3.6144578313252913E-2</v>
      </c>
      <c r="F13" s="61"/>
      <c r="G13" t="s">
        <v>182</v>
      </c>
      <c r="L13" s="91">
        <f>SUM(L7:L11)</f>
        <v>3.0060627608937294</v>
      </c>
      <c r="M13" s="80">
        <f>SUM(M7:M12)</f>
        <v>0.99208146763995031</v>
      </c>
      <c r="N13" s="53"/>
      <c r="O13" s="2" t="s">
        <v>156</v>
      </c>
      <c r="P13" s="39">
        <f>SUM(P7:P12)</f>
        <v>3.5581741686981694</v>
      </c>
      <c r="S13" s="59"/>
      <c r="T13" s="5" t="s">
        <v>99</v>
      </c>
      <c r="U13" s="5">
        <v>0.17326738783247908</v>
      </c>
    </row>
    <row r="14" spans="1:21" x14ac:dyDescent="0.25">
      <c r="A14" t="s">
        <v>9</v>
      </c>
      <c r="B14" s="15">
        <v>9.0000000000000011E-2</v>
      </c>
      <c r="C14" s="8">
        <v>0.81818181818181823</v>
      </c>
      <c r="D14" s="15">
        <v>0.14000000000000007</v>
      </c>
      <c r="E14" s="8">
        <v>0.34146341463414653</v>
      </c>
      <c r="F14" s="61"/>
      <c r="G14" t="s">
        <v>212</v>
      </c>
      <c r="L14" s="53"/>
      <c r="M14" s="53"/>
      <c r="N14" s="53"/>
      <c r="S14" s="59"/>
      <c r="T14" s="5" t="s">
        <v>100</v>
      </c>
      <c r="U14" s="5">
        <v>1.2996957403651117</v>
      </c>
    </row>
    <row r="15" spans="1:21" x14ac:dyDescent="0.25">
      <c r="A15" t="s">
        <v>10</v>
      </c>
      <c r="B15" s="15">
        <v>0.2</v>
      </c>
      <c r="C15" s="8">
        <v>0.625</v>
      </c>
      <c r="D15" s="15">
        <v>0.15000000000000002</v>
      </c>
      <c r="E15" s="8">
        <v>0.20833333333333337</v>
      </c>
      <c r="F15" s="61"/>
      <c r="G15" t="s">
        <v>157</v>
      </c>
      <c r="L15" s="53"/>
      <c r="M15" s="53"/>
      <c r="N15" s="53"/>
      <c r="S15" s="59"/>
      <c r="T15" s="5" t="s">
        <v>101</v>
      </c>
      <c r="U15" s="5">
        <v>-0.16176470588235306</v>
      </c>
    </row>
    <row r="16" spans="1:21" x14ac:dyDescent="0.25">
      <c r="A16" t="s">
        <v>11</v>
      </c>
      <c r="B16" s="15">
        <v>0.22000000000000003</v>
      </c>
      <c r="C16" s="8">
        <v>0.68750000000000011</v>
      </c>
      <c r="D16" s="15">
        <v>5.9999999999999942E-2</v>
      </c>
      <c r="E16" s="8">
        <v>7.4999999999999928E-2</v>
      </c>
      <c r="F16" s="61"/>
      <c r="G16" t="s">
        <v>181</v>
      </c>
      <c r="L16" s="53"/>
      <c r="M16" s="53"/>
      <c r="N16" s="53"/>
      <c r="S16" s="59"/>
      <c r="T16" s="5" t="s">
        <v>102</v>
      </c>
      <c r="U16" s="5">
        <v>1.1379310344827587</v>
      </c>
    </row>
    <row r="17" spans="1:21" x14ac:dyDescent="0.25">
      <c r="A17" t="s">
        <v>12</v>
      </c>
      <c r="B17" s="15">
        <v>0.13999999999999996</v>
      </c>
      <c r="C17" s="8">
        <v>0.42424242424242409</v>
      </c>
      <c r="D17" s="15">
        <v>0.13</v>
      </c>
      <c r="E17" s="8">
        <v>0.17567567567567569</v>
      </c>
      <c r="F17" s="61"/>
      <c r="G17" t="s">
        <v>183</v>
      </c>
      <c r="S17" s="59"/>
      <c r="T17" s="5" t="s">
        <v>103</v>
      </c>
      <c r="U17" s="5">
        <v>13.695605435382136</v>
      </c>
    </row>
    <row r="18" spans="1:21" x14ac:dyDescent="0.25">
      <c r="A18" t="s">
        <v>13</v>
      </c>
      <c r="B18" s="15">
        <v>0.18</v>
      </c>
      <c r="C18" s="8">
        <v>0.54545454545454541</v>
      </c>
      <c r="D18" s="15">
        <v>8.0000000000000071E-2</v>
      </c>
      <c r="E18" s="8">
        <v>0.11267605633802827</v>
      </c>
      <c r="F18" s="61"/>
      <c r="G18" t="s">
        <v>216</v>
      </c>
      <c r="S18" s="59"/>
      <c r="T18" s="5" t="s">
        <v>104</v>
      </c>
      <c r="U18" s="5">
        <v>33</v>
      </c>
    </row>
    <row r="19" spans="1:21" ht="15.75" thickBot="1" x14ac:dyDescent="0.3">
      <c r="A19" t="s">
        <v>14</v>
      </c>
      <c r="B19" s="15">
        <v>0.12</v>
      </c>
      <c r="C19" s="8">
        <v>0.42857142857142849</v>
      </c>
      <c r="D19" s="15">
        <v>4.9999999999999933E-2</v>
      </c>
      <c r="E19" s="8">
        <v>7.5757575757575649E-2</v>
      </c>
      <c r="F19" s="61"/>
      <c r="G19" s="2" t="s">
        <v>154</v>
      </c>
      <c r="S19" s="59"/>
      <c r="T19" s="6" t="s">
        <v>105</v>
      </c>
      <c r="U19" s="6">
        <v>0.10801951176361625</v>
      </c>
    </row>
    <row r="20" spans="1:21" ht="15.75" thickBot="1" x14ac:dyDescent="0.3">
      <c r="A20" t="s">
        <v>15</v>
      </c>
      <c r="B20" s="15">
        <v>7.9999999999999988E-2</v>
      </c>
      <c r="C20" s="8">
        <v>0.36363636363636359</v>
      </c>
      <c r="D20" s="15">
        <v>8.9999999999999969E-2</v>
      </c>
      <c r="E20" s="8">
        <v>0.13432835820895517</v>
      </c>
      <c r="F20" s="61"/>
      <c r="G20" s="37" t="s">
        <v>184</v>
      </c>
      <c r="S20" s="60"/>
    </row>
    <row r="21" spans="1:21" x14ac:dyDescent="0.25">
      <c r="A21" t="s">
        <v>16</v>
      </c>
      <c r="B21" s="15">
        <v>0.14000000000000001</v>
      </c>
      <c r="C21" s="8">
        <v>0.45161290322580649</v>
      </c>
      <c r="D21" s="15">
        <v>8.0000000000000071E-2</v>
      </c>
      <c r="E21" s="8">
        <v>0.11428571428571439</v>
      </c>
      <c r="F21" s="61"/>
      <c r="G21" t="s">
        <v>114</v>
      </c>
      <c r="J21" t="s">
        <v>153</v>
      </c>
      <c r="L21" s="84" t="s">
        <v>113</v>
      </c>
      <c r="M21" s="53"/>
      <c r="N21" s="53"/>
      <c r="P21" s="9"/>
      <c r="T21" s="33" t="s">
        <v>198</v>
      </c>
      <c r="U21" s="33"/>
    </row>
    <row r="22" spans="1:21" ht="15.75" thickBot="1" x14ac:dyDescent="0.3">
      <c r="A22" t="s">
        <v>17</v>
      </c>
      <c r="B22" s="15">
        <v>0.18000000000000005</v>
      </c>
      <c r="C22" s="8">
        <v>0.51428571428571446</v>
      </c>
      <c r="D22" s="15">
        <v>7.999999999999996E-2</v>
      </c>
      <c r="E22" s="8">
        <v>0.10810810810810806</v>
      </c>
      <c r="F22" s="61"/>
      <c r="G22" t="s">
        <v>152</v>
      </c>
      <c r="L22" s="2" t="s">
        <v>201</v>
      </c>
      <c r="M22" s="53"/>
      <c r="N22" s="53"/>
      <c r="T22" s="5"/>
      <c r="U22" s="5"/>
    </row>
    <row r="23" spans="1:21" x14ac:dyDescent="0.25">
      <c r="A23" t="s">
        <v>18</v>
      </c>
      <c r="B23" s="15">
        <v>4.0000000000000036E-2</v>
      </c>
      <c r="C23" s="8">
        <v>9.7560975609756184E-2</v>
      </c>
      <c r="D23" s="15">
        <v>8.9999999999999969E-2</v>
      </c>
      <c r="E23" s="8">
        <v>0.11249999999999996</v>
      </c>
      <c r="F23" s="61"/>
      <c r="G23" s="10" t="s">
        <v>217</v>
      </c>
      <c r="K23" s="10" t="s">
        <v>93</v>
      </c>
      <c r="L23" s="85" t="s">
        <v>106</v>
      </c>
      <c r="M23" s="85" t="s">
        <v>107</v>
      </c>
      <c r="N23" s="45" t="s">
        <v>132</v>
      </c>
      <c r="O23" s="10" t="s">
        <v>155</v>
      </c>
      <c r="P23" s="46"/>
      <c r="Q23" s="7" t="s">
        <v>196</v>
      </c>
      <c r="R23" s="7" t="s">
        <v>92</v>
      </c>
      <c r="T23" s="5" t="s">
        <v>20</v>
      </c>
      <c r="U23" s="11">
        <v>0.14353933763722362</v>
      </c>
    </row>
    <row r="24" spans="1:21" x14ac:dyDescent="0.25">
      <c r="A24" t="s">
        <v>19</v>
      </c>
      <c r="B24" s="15">
        <v>1.0000000000000009E-2</v>
      </c>
      <c r="C24" s="8">
        <v>3.3333333333333368E-2</v>
      </c>
      <c r="D24" s="15">
        <v>-7.999999999999996E-2</v>
      </c>
      <c r="E24" s="8">
        <v>-0.10958904109589036</v>
      </c>
      <c r="F24" s="61"/>
      <c r="G24" s="2" t="s">
        <v>115</v>
      </c>
      <c r="K24" s="32">
        <v>0.06</v>
      </c>
      <c r="L24" s="80">
        <f>_xlfn.NORM.DIST(K24,$U$23,$U$27,TRUE)</f>
        <v>0.2284195824733567</v>
      </c>
      <c r="M24" s="81">
        <f>L24</f>
        <v>0.2284195824733567</v>
      </c>
      <c r="N24" s="53">
        <f>M24*$U$35</f>
        <v>7.5378462216207707</v>
      </c>
      <c r="O24">
        <f>R24</f>
        <v>5</v>
      </c>
      <c r="P24" s="9">
        <f>((N24-O24)^2)/N24</f>
        <v>0.85444346504723001</v>
      </c>
      <c r="Q24" s="32">
        <v>0.06</v>
      </c>
      <c r="R24" s="5">
        <v>5</v>
      </c>
      <c r="T24" s="5" t="s">
        <v>94</v>
      </c>
      <c r="U24" s="5">
        <v>1.9544525140379698E-2</v>
      </c>
    </row>
    <row r="25" spans="1:21" x14ac:dyDescent="0.25">
      <c r="A25" t="s">
        <v>118</v>
      </c>
      <c r="B25" s="15">
        <v>0.24999999999999994</v>
      </c>
      <c r="C25" s="8">
        <v>0.75757575757575735</v>
      </c>
      <c r="D25" s="15">
        <v>7.999999999999996E-2</v>
      </c>
      <c r="E25" s="8">
        <v>0.10256410256410251</v>
      </c>
      <c r="F25" s="61"/>
      <c r="G25" t="s">
        <v>116</v>
      </c>
      <c r="K25" s="32">
        <v>0.11</v>
      </c>
      <c r="L25" s="80">
        <f t="shared" ref="L25:L28" si="5">_xlfn.NORM.DIST(K25,$U$23,$U$27,TRUE)</f>
        <v>0.38257472531122183</v>
      </c>
      <c r="M25" s="80">
        <f t="shared" ref="M25:M27" si="6">L25-L24</f>
        <v>0.15415514283786513</v>
      </c>
      <c r="N25" s="53">
        <f t="shared" ref="N25:N28" si="7">M25*$U$35</f>
        <v>5.0871197136495496</v>
      </c>
      <c r="O25">
        <f t="shared" ref="O25:O27" si="8">R25</f>
        <v>7</v>
      </c>
      <c r="P25" s="9">
        <f t="shared" ref="P25:P27" si="9">((N25-O25)^2)/N25</f>
        <v>0.719289341685867</v>
      </c>
      <c r="Q25" s="32">
        <v>0.11</v>
      </c>
      <c r="R25" s="5">
        <v>7</v>
      </c>
      <c r="T25" s="5" t="s">
        <v>95</v>
      </c>
      <c r="U25" s="5">
        <v>0.13432835820895517</v>
      </c>
    </row>
    <row r="26" spans="1:21" x14ac:dyDescent="0.25">
      <c r="A26" t="s">
        <v>119</v>
      </c>
      <c r="B26" s="15">
        <v>-3.999999999999998E-2</v>
      </c>
      <c r="C26" s="8">
        <v>-9.7560975609756059E-2</v>
      </c>
      <c r="D26" s="15">
        <v>-3.0000000000000027E-2</v>
      </c>
      <c r="E26" s="8">
        <v>-3.7500000000000033E-2</v>
      </c>
      <c r="F26" s="61"/>
      <c r="G26" t="s">
        <v>165</v>
      </c>
      <c r="K26" s="32">
        <v>0.17</v>
      </c>
      <c r="L26" s="80">
        <f t="shared" si="5"/>
        <v>0.59315863906642419</v>
      </c>
      <c r="M26" s="80">
        <f t="shared" si="6"/>
        <v>0.21058391375520236</v>
      </c>
      <c r="N26" s="53">
        <f t="shared" si="7"/>
        <v>6.9492691539216782</v>
      </c>
      <c r="O26">
        <f t="shared" si="8"/>
        <v>8</v>
      </c>
      <c r="P26" s="9">
        <f t="shared" si="9"/>
        <v>0.15887070804811554</v>
      </c>
      <c r="Q26" s="32">
        <v>0.17</v>
      </c>
      <c r="R26" s="5">
        <v>8</v>
      </c>
      <c r="S26" s="86"/>
      <c r="T26" s="5" t="s">
        <v>96</v>
      </c>
      <c r="U26" s="5">
        <v>0.10810810810810806</v>
      </c>
    </row>
    <row r="27" spans="1:21" x14ac:dyDescent="0.25">
      <c r="A27" t="s">
        <v>120</v>
      </c>
      <c r="B27" s="15">
        <v>9.0000000000000024E-2</v>
      </c>
      <c r="C27" s="8">
        <v>0.29032258064516137</v>
      </c>
      <c r="D27" s="15">
        <v>4.9999999999999933E-2</v>
      </c>
      <c r="E27" s="8">
        <v>7.4626865671641687E-2</v>
      </c>
      <c r="F27" s="61"/>
      <c r="G27" s="10" t="s">
        <v>217</v>
      </c>
      <c r="K27" s="32">
        <v>0.24</v>
      </c>
      <c r="L27" s="80">
        <f t="shared" si="5"/>
        <v>0.80487065503756805</v>
      </c>
      <c r="M27" s="80">
        <f t="shared" si="6"/>
        <v>0.21171201597114386</v>
      </c>
      <c r="N27" s="53">
        <f t="shared" si="7"/>
        <v>6.9864965270477475</v>
      </c>
      <c r="O27">
        <f t="shared" si="8"/>
        <v>8</v>
      </c>
      <c r="P27" s="9">
        <f t="shared" si="9"/>
        <v>0.14702494815671685</v>
      </c>
      <c r="Q27" s="32">
        <v>0.24</v>
      </c>
      <c r="R27" s="5">
        <v>8</v>
      </c>
      <c r="S27" s="59"/>
      <c r="T27" s="5" t="s">
        <v>84</v>
      </c>
      <c r="U27" s="11">
        <v>0.11227474906574864</v>
      </c>
    </row>
    <row r="28" spans="1:21" ht="15.75" thickBot="1" x14ac:dyDescent="0.3">
      <c r="A28" t="s">
        <v>121</v>
      </c>
      <c r="B28" s="15">
        <v>9.9999999999999978E-2</v>
      </c>
      <c r="C28" s="8">
        <v>0.25641025641025633</v>
      </c>
      <c r="D28" s="15">
        <v>7.999999999999996E-2</v>
      </c>
      <c r="E28" s="8">
        <v>0.10810810810810806</v>
      </c>
      <c r="F28" s="61"/>
      <c r="G28" s="67"/>
      <c r="H28" s="73" t="s">
        <v>199</v>
      </c>
      <c r="I28" s="73" t="s">
        <v>177</v>
      </c>
      <c r="K28" s="36">
        <v>0.4</v>
      </c>
      <c r="L28" s="80">
        <f t="shared" si="5"/>
        <v>0.98882081143845524</v>
      </c>
      <c r="M28" s="80">
        <f t="shared" ref="M28" si="10">L28-L27</f>
        <v>0.18395015640088719</v>
      </c>
      <c r="N28" s="53">
        <f t="shared" si="7"/>
        <v>6.0703551612292772</v>
      </c>
      <c r="O28">
        <f t="shared" ref="O28" si="11">R28</f>
        <v>5</v>
      </c>
      <c r="P28" s="9">
        <f t="shared" ref="P28" si="12">((N28-O28)^2)/N28</f>
        <v>0.18873033632156541</v>
      </c>
      <c r="Q28" s="32">
        <v>0.4</v>
      </c>
      <c r="R28" s="5">
        <v>5</v>
      </c>
      <c r="S28" s="59"/>
      <c r="T28" s="5" t="s">
        <v>97</v>
      </c>
      <c r="U28" s="5">
        <v>1.2605619277776824E-2</v>
      </c>
    </row>
    <row r="29" spans="1:21" ht="15.75" thickBot="1" x14ac:dyDescent="0.3">
      <c r="A29" t="s">
        <v>122</v>
      </c>
      <c r="B29" s="15">
        <v>0.06</v>
      </c>
      <c r="C29" s="8">
        <v>0.13953488372093023</v>
      </c>
      <c r="D29" s="15">
        <v>0.10000000000000009</v>
      </c>
      <c r="E29" s="8">
        <v>0.14285714285714299</v>
      </c>
      <c r="F29" s="61"/>
      <c r="G29" s="68" t="s">
        <v>180</v>
      </c>
      <c r="H29" s="75">
        <f>P13</f>
        <v>3.5581741686981694</v>
      </c>
      <c r="I29" s="74">
        <f>P29</f>
        <v>2.0683587992594945</v>
      </c>
      <c r="L29" s="91">
        <f>SUM(L24:L28)</f>
        <v>2.9978444133270257</v>
      </c>
      <c r="M29" s="80">
        <f>SUM(M23:M28)</f>
        <v>0.98882081143845524</v>
      </c>
      <c r="O29" s="2" t="s">
        <v>156</v>
      </c>
      <c r="P29" s="39">
        <f>SUM(P24:P28)</f>
        <v>2.0683587992594945</v>
      </c>
      <c r="Q29" s="6" t="s">
        <v>195</v>
      </c>
      <c r="R29" s="6">
        <v>0</v>
      </c>
      <c r="S29" s="59"/>
      <c r="T29" s="5" t="s">
        <v>98</v>
      </c>
      <c r="U29" s="5">
        <v>0.41762639539191637</v>
      </c>
    </row>
    <row r="30" spans="1:21" x14ac:dyDescent="0.25">
      <c r="A30" t="s">
        <v>123</v>
      </c>
      <c r="B30" s="15">
        <v>0.15999999999999998</v>
      </c>
      <c r="C30" s="8">
        <v>0.51612903225806439</v>
      </c>
      <c r="D30" s="15">
        <v>0.12</v>
      </c>
      <c r="E30" s="8">
        <v>0.15584415584415584</v>
      </c>
      <c r="F30" s="61"/>
      <c r="G30" s="69"/>
      <c r="H30" s="75"/>
      <c r="I30" s="75"/>
      <c r="S30" s="59"/>
      <c r="T30" s="5" t="s">
        <v>99</v>
      </c>
      <c r="U30" s="5">
        <v>0.18157841445468934</v>
      </c>
    </row>
    <row r="31" spans="1:21" x14ac:dyDescent="0.25">
      <c r="A31" t="s">
        <v>124</v>
      </c>
      <c r="B31" s="15">
        <v>2.0000000000000018E-2</v>
      </c>
      <c r="C31" s="8">
        <v>6.8965517241379379E-2</v>
      </c>
      <c r="D31" s="15">
        <v>0.12000000000000011</v>
      </c>
      <c r="E31" s="8">
        <v>0.17391304347826103</v>
      </c>
      <c r="F31" s="61"/>
      <c r="G31" s="70" t="s">
        <v>185</v>
      </c>
      <c r="H31" s="75"/>
      <c r="I31" s="75"/>
      <c r="S31" s="59"/>
      <c r="T31" s="5" t="s">
        <v>100</v>
      </c>
      <c r="U31" s="5">
        <v>0.50614076523382157</v>
      </c>
    </row>
    <row r="32" spans="1:21" x14ac:dyDescent="0.25">
      <c r="A32" t="s">
        <v>125</v>
      </c>
      <c r="B32" s="15">
        <v>0.13999999999999996</v>
      </c>
      <c r="C32" s="8">
        <v>0.49999999999999978</v>
      </c>
      <c r="D32" s="15">
        <v>8.9999999999999969E-2</v>
      </c>
      <c r="E32" s="8">
        <v>0.12328767123287668</v>
      </c>
      <c r="F32" s="61"/>
      <c r="G32" s="71" t="s">
        <v>147</v>
      </c>
      <c r="H32" s="75">
        <f>COUNT(K7:K12)-1-2</f>
        <v>2</v>
      </c>
      <c r="I32" s="75">
        <f>COUNT(K24:K29)-1-2</f>
        <v>2</v>
      </c>
      <c r="S32" s="59"/>
      <c r="T32" s="5" t="s">
        <v>101</v>
      </c>
      <c r="U32" s="5">
        <v>-0.10958904109589036</v>
      </c>
    </row>
    <row r="33" spans="1:21" x14ac:dyDescent="0.25">
      <c r="A33" t="s">
        <v>126</v>
      </c>
      <c r="B33" s="15">
        <v>-1.9999999999999962E-2</v>
      </c>
      <c r="C33" s="8">
        <v>-4.878048780487796E-2</v>
      </c>
      <c r="D33" s="15">
        <v>-1.0000000000000009E-2</v>
      </c>
      <c r="E33" s="8">
        <v>-1.111111111111112E-2</v>
      </c>
      <c r="F33" s="61"/>
      <c r="G33" s="71" t="s">
        <v>151</v>
      </c>
      <c r="H33" s="76">
        <v>0.95</v>
      </c>
      <c r="I33" s="76">
        <f>H33</f>
        <v>0.95</v>
      </c>
      <c r="J33" s="5"/>
      <c r="S33" s="59"/>
      <c r="T33" s="5" t="s">
        <v>102</v>
      </c>
      <c r="U33" s="5">
        <v>0.39655172413793122</v>
      </c>
    </row>
    <row r="34" spans="1:21" x14ac:dyDescent="0.25">
      <c r="A34" t="s">
        <v>127</v>
      </c>
      <c r="B34" s="15">
        <v>0.16000000000000003</v>
      </c>
      <c r="C34" s="8">
        <v>0.44444444444444453</v>
      </c>
      <c r="D34" s="15">
        <v>0.10999999999999999</v>
      </c>
      <c r="E34" s="8">
        <v>0.13749999999999998</v>
      </c>
      <c r="F34" s="61"/>
      <c r="G34" s="68" t="s">
        <v>150</v>
      </c>
      <c r="H34" s="77">
        <f>_xlfn.CHISQ.INV.RT(1-H33,H32)</f>
        <v>5.9914645471079799</v>
      </c>
      <c r="I34" s="77">
        <f>_xlfn.CHISQ.INV.RT(1-I33,I32)</f>
        <v>5.9914645471079799</v>
      </c>
      <c r="S34" s="59"/>
      <c r="T34" s="5" t="s">
        <v>103</v>
      </c>
      <c r="U34" s="5">
        <v>4.7367981420283796</v>
      </c>
    </row>
    <row r="35" spans="1:21" x14ac:dyDescent="0.25">
      <c r="A35" t="s">
        <v>128</v>
      </c>
      <c r="B35" s="15">
        <v>9.9999999999999978E-2</v>
      </c>
      <c r="C35" s="8">
        <v>0.52631578947368407</v>
      </c>
      <c r="D35" s="15">
        <v>0.14000000000000001</v>
      </c>
      <c r="E35" s="8">
        <v>0.22580645161290325</v>
      </c>
      <c r="F35" s="61"/>
      <c r="G35" s="69" t="s">
        <v>131</v>
      </c>
      <c r="H35" s="75">
        <f>_xlfn.CHISQ.DIST(H29,H32,TRUE)</f>
        <v>0.83120783003325283</v>
      </c>
      <c r="I35" s="75">
        <f>_xlfn.CHISQ.DIST(I29,I32,TRUE)</f>
        <v>0.64448200054056359</v>
      </c>
      <c r="S35" s="59"/>
      <c r="T35" s="5" t="s">
        <v>104</v>
      </c>
      <c r="U35" s="5">
        <v>33</v>
      </c>
    </row>
    <row r="36" spans="1:21" ht="15.75" thickBot="1" x14ac:dyDescent="0.3">
      <c r="A36" t="s">
        <v>129</v>
      </c>
      <c r="B36" s="15">
        <v>0.06</v>
      </c>
      <c r="C36" s="8">
        <v>0.17142857142857143</v>
      </c>
      <c r="D36" s="15">
        <v>0.20000000000000007</v>
      </c>
      <c r="E36" s="8">
        <v>0.33898305084745778</v>
      </c>
      <c r="F36" s="61"/>
      <c r="G36" s="68" t="s">
        <v>117</v>
      </c>
      <c r="H36" s="78">
        <f>1-H35</f>
        <v>0.16879216996674717</v>
      </c>
      <c r="I36" s="78">
        <f>1-I35</f>
        <v>0.35551799945943641</v>
      </c>
      <c r="S36" s="59"/>
      <c r="T36" s="6" t="s">
        <v>105</v>
      </c>
      <c r="U36" s="6">
        <v>3.9810894940533623E-2</v>
      </c>
    </row>
    <row r="37" spans="1:21" x14ac:dyDescent="0.25">
      <c r="A37" t="s">
        <v>130</v>
      </c>
      <c r="B37" s="15">
        <v>0.18000000000000005</v>
      </c>
      <c r="C37" s="8">
        <v>0.51428571428571446</v>
      </c>
      <c r="D37" s="15">
        <v>0.14000000000000001</v>
      </c>
      <c r="E37" s="8">
        <v>0.17721518987341772</v>
      </c>
      <c r="F37" s="61"/>
      <c r="G37" s="68" t="s">
        <v>108</v>
      </c>
      <c r="H37" s="78">
        <f>CHIDIST(H29,H32)</f>
        <v>0.16879216996674717</v>
      </c>
      <c r="I37" s="78">
        <f>CHIDIST(I29,I32)</f>
        <v>0.35551799945943646</v>
      </c>
      <c r="S37" s="59"/>
    </row>
    <row r="38" spans="1:21" x14ac:dyDescent="0.25">
      <c r="A38" s="15"/>
      <c r="G38" s="68" t="s">
        <v>108</v>
      </c>
      <c r="H38" s="78">
        <f>_xlfn.CHISQ.DIST.RT(H29,H32)</f>
        <v>0.16879216996674717</v>
      </c>
      <c r="I38" s="78">
        <f>_xlfn.CHISQ.DIST.RT(I29,I32)</f>
        <v>0.35551799945943646</v>
      </c>
      <c r="S38" s="59"/>
    </row>
    <row r="39" spans="1:21" x14ac:dyDescent="0.25">
      <c r="A39" s="10" t="s">
        <v>49</v>
      </c>
      <c r="B39" s="94">
        <f>AVERAGE(B5:B37)</f>
        <v>0.11878787878787882</v>
      </c>
      <c r="C39" s="92">
        <f>AVERAGE(C5:C37)</f>
        <v>0.41501834652673142</v>
      </c>
      <c r="D39" s="94">
        <f>AVERAGE(D5:D37)</f>
        <v>9.6363636363636374E-2</v>
      </c>
      <c r="E39" s="92">
        <f>AVERAGE(E5:E37)</f>
        <v>0.14353933763722362</v>
      </c>
      <c r="G39" s="68"/>
      <c r="H39" s="75"/>
      <c r="I39" s="75"/>
      <c r="S39" s="59"/>
    </row>
    <row r="40" spans="1:21" ht="15.75" thickBot="1" x14ac:dyDescent="0.3">
      <c r="A40" s="10" t="s">
        <v>48</v>
      </c>
      <c r="B40" s="95">
        <f>_xlfn.STDEV.S(B5:B37)</f>
        <v>8.9643654814408627E-2</v>
      </c>
      <c r="C40" s="93">
        <f>_xlfn.STDEV.S(C5:C37)</f>
        <v>0.30463679843370373</v>
      </c>
      <c r="D40" s="95">
        <f>_xlfn.STDEV.S(D5:D37)</f>
        <v>6.8548257719388064E-2</v>
      </c>
      <c r="E40" s="93">
        <f>_xlfn.STDEV.S(E5:E37)</f>
        <v>0.11227474906574864</v>
      </c>
      <c r="G40" s="70" t="s">
        <v>112</v>
      </c>
      <c r="H40" s="75"/>
      <c r="I40" s="75"/>
      <c r="S40" s="60"/>
    </row>
    <row r="41" spans="1:21" x14ac:dyDescent="0.25">
      <c r="A41" s="14" t="s">
        <v>194</v>
      </c>
      <c r="C41" s="12">
        <f>MEDIAN(C5:C37)</f>
        <v>0.44444444444444453</v>
      </c>
      <c r="D41" s="12"/>
      <c r="E41" s="12">
        <f t="shared" ref="E41" si="13">MEDIAN(E5:E37)</f>
        <v>0.13432835820895517</v>
      </c>
      <c r="G41" s="69" t="s">
        <v>171</v>
      </c>
      <c r="H41" s="75"/>
      <c r="I41" s="75"/>
    </row>
    <row r="42" spans="1:21" x14ac:dyDescent="0.25">
      <c r="A42" s="15"/>
      <c r="G42" s="69" t="s">
        <v>200</v>
      </c>
      <c r="H42" s="75"/>
      <c r="I42" s="75"/>
    </row>
    <row r="43" spans="1:21" x14ac:dyDescent="0.25">
      <c r="A43" s="14"/>
      <c r="G43" s="72"/>
      <c r="H43" s="79" t="s">
        <v>133</v>
      </c>
      <c r="I43" s="79" t="s">
        <v>133</v>
      </c>
    </row>
    <row r="44" spans="1:21" x14ac:dyDescent="0.25">
      <c r="A44" s="15"/>
    </row>
    <row r="46" spans="1:21" x14ac:dyDescent="0.25">
      <c r="H46" s="90"/>
    </row>
  </sheetData>
  <sortState xmlns:xlrd2="http://schemas.microsoft.com/office/spreadsheetml/2017/richdata2" ref="Q6:Q10">
    <sortCondition ref="Q6"/>
  </sortState>
  <mergeCells count="2">
    <mergeCell ref="A1:L1"/>
    <mergeCell ref="A2:H2"/>
  </mergeCells>
  <phoneticPr fontId="4" type="noConversion"/>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6F4A9-66B3-4C6C-91F1-C0B124BE6C47}">
  <dimension ref="A1:W109"/>
  <sheetViews>
    <sheetView workbookViewId="0">
      <selection activeCell="X3" sqref="X3"/>
    </sheetView>
  </sheetViews>
  <sheetFormatPr defaultRowHeight="15" x14ac:dyDescent="0.25"/>
  <cols>
    <col min="1" max="1" width="22.7109375" customWidth="1"/>
    <col min="2" max="2" width="15.140625" customWidth="1"/>
    <col min="3" max="3" width="20.28515625" customWidth="1"/>
    <col min="12" max="12" width="7" customWidth="1"/>
  </cols>
  <sheetData>
    <row r="1" spans="1:23" ht="42.75" customHeight="1" x14ac:dyDescent="0.35">
      <c r="A1" s="124" t="s">
        <v>275</v>
      </c>
      <c r="B1" s="124"/>
      <c r="C1" s="124"/>
      <c r="D1" s="126" t="s">
        <v>278</v>
      </c>
      <c r="E1" s="89"/>
      <c r="F1" s="89"/>
      <c r="G1" s="89"/>
      <c r="H1" s="89"/>
      <c r="I1" s="89"/>
      <c r="J1" s="89"/>
      <c r="K1" s="89"/>
      <c r="L1" s="89"/>
      <c r="M1" s="126" t="s">
        <v>282</v>
      </c>
      <c r="N1" s="89"/>
      <c r="O1" s="89"/>
      <c r="P1" s="89"/>
      <c r="Q1" s="89"/>
      <c r="R1" s="89"/>
      <c r="S1" s="89"/>
      <c r="T1" s="89"/>
      <c r="U1" s="89"/>
      <c r="V1" s="89"/>
      <c r="W1" s="89"/>
    </row>
    <row r="2" spans="1:23" s="89" customFormat="1" ht="17.25" customHeight="1" x14ac:dyDescent="0.25">
      <c r="A2" s="122"/>
      <c r="B2" s="122"/>
      <c r="C2" s="122"/>
      <c r="M2" s="104" t="s">
        <v>281</v>
      </c>
    </row>
    <row r="3" spans="1:23" s="97" customFormat="1" ht="17.25" customHeight="1" x14ac:dyDescent="0.25">
      <c r="A3" s="135" t="s">
        <v>276</v>
      </c>
      <c r="B3" s="135"/>
      <c r="C3" s="135"/>
    </row>
    <row r="4" spans="1:23" s="97" customFormat="1" x14ac:dyDescent="0.25">
      <c r="A4" s="141" t="s">
        <v>277</v>
      </c>
    </row>
    <row r="5" spans="1:23" s="97" customFormat="1" x14ac:dyDescent="0.25">
      <c r="A5" s="142" t="s">
        <v>54</v>
      </c>
    </row>
    <row r="6" spans="1:23" s="97" customFormat="1" x14ac:dyDescent="0.25">
      <c r="A6" s="143" t="s">
        <v>31</v>
      </c>
      <c r="B6" s="143" t="s">
        <v>31</v>
      </c>
    </row>
    <row r="7" spans="1:23" s="97" customFormat="1" x14ac:dyDescent="0.25">
      <c r="A7" s="144" t="s">
        <v>191</v>
      </c>
      <c r="B7" s="144" t="s">
        <v>192</v>
      </c>
    </row>
    <row r="8" spans="1:23" s="97" customFormat="1" x14ac:dyDescent="0.25">
      <c r="A8" s="145" t="s">
        <v>274</v>
      </c>
    </row>
    <row r="9" spans="1:23" s="97" customFormat="1" x14ac:dyDescent="0.25">
      <c r="A9" s="146">
        <v>1.1379310344827587</v>
      </c>
      <c r="B9" s="146">
        <v>0.26388888888888901</v>
      </c>
    </row>
    <row r="10" spans="1:23" s="97" customFormat="1" x14ac:dyDescent="0.25">
      <c r="A10" s="146">
        <v>0.33333333333333331</v>
      </c>
      <c r="B10" s="146">
        <v>0.17105263157894737</v>
      </c>
    </row>
    <row r="11" spans="1:23" s="97" customFormat="1" x14ac:dyDescent="0.25">
      <c r="A11" s="146">
        <v>0.42105263157894746</v>
      </c>
      <c r="B11" s="146">
        <v>8.0000000000000071E-2</v>
      </c>
    </row>
    <row r="12" spans="1:23" s="97" customFormat="1" x14ac:dyDescent="0.25">
      <c r="A12" s="146">
        <v>-0.16176470588235306</v>
      </c>
      <c r="B12" s="146">
        <v>5.0505050505050553E-2</v>
      </c>
    </row>
    <row r="13" spans="1:23" s="97" customFormat="1" x14ac:dyDescent="0.25">
      <c r="A13" s="146">
        <v>0.45161290322580649</v>
      </c>
      <c r="B13" s="146">
        <v>0.22857142857142862</v>
      </c>
    </row>
    <row r="14" spans="1:23" s="97" customFormat="1" x14ac:dyDescent="0.25">
      <c r="A14" s="146">
        <v>0.60714285714285698</v>
      </c>
      <c r="B14" s="146">
        <v>0.33333333333333348</v>
      </c>
    </row>
    <row r="15" spans="1:23" s="97" customFormat="1" x14ac:dyDescent="0.25">
      <c r="A15" s="146">
        <v>0.78260869565217372</v>
      </c>
      <c r="B15" s="146">
        <v>0.39655172413793122</v>
      </c>
    </row>
    <row r="16" spans="1:23" s="97" customFormat="1" x14ac:dyDescent="0.25">
      <c r="A16" s="146">
        <v>1</v>
      </c>
      <c r="B16" s="146">
        <v>0.18840579710144931</v>
      </c>
    </row>
    <row r="17" spans="1:2" s="97" customFormat="1" x14ac:dyDescent="0.25">
      <c r="A17" s="146">
        <v>9.523809523809533E-2</v>
      </c>
      <c r="B17" s="146">
        <v>-3.6144578313252913E-2</v>
      </c>
    </row>
    <row r="18" spans="1:2" s="97" customFormat="1" x14ac:dyDescent="0.25">
      <c r="A18" s="146">
        <v>0.81818181818181823</v>
      </c>
      <c r="B18" s="146">
        <v>0.34146341463414653</v>
      </c>
    </row>
    <row r="19" spans="1:2" s="97" customFormat="1" x14ac:dyDescent="0.25">
      <c r="A19" s="146">
        <v>0.625</v>
      </c>
      <c r="B19" s="146">
        <v>0.20833333333333337</v>
      </c>
    </row>
    <row r="20" spans="1:2" s="97" customFormat="1" x14ac:dyDescent="0.25">
      <c r="A20" s="146">
        <v>0.68750000000000011</v>
      </c>
      <c r="B20" s="146">
        <v>7.4999999999999928E-2</v>
      </c>
    </row>
    <row r="21" spans="1:2" s="97" customFormat="1" x14ac:dyDescent="0.25">
      <c r="A21" s="146">
        <v>0.42424242424242409</v>
      </c>
      <c r="B21" s="146">
        <v>0.17567567567567569</v>
      </c>
    </row>
    <row r="22" spans="1:2" s="97" customFormat="1" x14ac:dyDescent="0.25">
      <c r="A22" s="146">
        <v>0.54545454545454541</v>
      </c>
      <c r="B22" s="146">
        <v>0.11267605633802827</v>
      </c>
    </row>
    <row r="23" spans="1:2" s="97" customFormat="1" x14ac:dyDescent="0.25">
      <c r="A23" s="146">
        <v>0.42857142857142849</v>
      </c>
      <c r="B23" s="146">
        <v>7.5757575757575649E-2</v>
      </c>
    </row>
    <row r="24" spans="1:2" s="97" customFormat="1" x14ac:dyDescent="0.25">
      <c r="A24" s="146">
        <v>0.36363636363636359</v>
      </c>
      <c r="B24" s="146">
        <v>0.13432835820895517</v>
      </c>
    </row>
    <row r="25" spans="1:2" s="97" customFormat="1" x14ac:dyDescent="0.25">
      <c r="A25" s="146">
        <v>0.45161290322580649</v>
      </c>
      <c r="B25" s="146">
        <v>0.11428571428571439</v>
      </c>
    </row>
    <row r="26" spans="1:2" s="97" customFormat="1" x14ac:dyDescent="0.25">
      <c r="A26" s="146">
        <v>0.51428571428571446</v>
      </c>
      <c r="B26" s="146">
        <v>0.10810810810810806</v>
      </c>
    </row>
    <row r="27" spans="1:2" s="97" customFormat="1" x14ac:dyDescent="0.25">
      <c r="A27" s="146">
        <v>9.7560975609756184E-2</v>
      </c>
      <c r="B27" s="146">
        <v>0.11249999999999996</v>
      </c>
    </row>
    <row r="28" spans="1:2" s="97" customFormat="1" x14ac:dyDescent="0.25">
      <c r="A28" s="146">
        <v>3.3333333333333368E-2</v>
      </c>
      <c r="B28" s="146">
        <v>-0.10958904109589036</v>
      </c>
    </row>
    <row r="29" spans="1:2" s="97" customFormat="1" x14ac:dyDescent="0.25">
      <c r="A29" s="146">
        <v>0.75757575757575735</v>
      </c>
      <c r="B29" s="146">
        <v>0.10256410256410251</v>
      </c>
    </row>
    <row r="30" spans="1:2" s="97" customFormat="1" x14ac:dyDescent="0.25">
      <c r="A30" s="146">
        <v>-9.7560975609756059E-2</v>
      </c>
      <c r="B30" s="146">
        <v>-3.7500000000000033E-2</v>
      </c>
    </row>
    <row r="31" spans="1:2" s="97" customFormat="1" x14ac:dyDescent="0.25">
      <c r="A31" s="146">
        <v>0.29032258064516137</v>
      </c>
      <c r="B31" s="146">
        <v>7.4626865671641687E-2</v>
      </c>
    </row>
    <row r="32" spans="1:2" s="97" customFormat="1" x14ac:dyDescent="0.25">
      <c r="A32" s="146">
        <v>0.25641025641025633</v>
      </c>
      <c r="B32" s="146">
        <v>0.10810810810810806</v>
      </c>
    </row>
    <row r="33" spans="1:2" s="97" customFormat="1" x14ac:dyDescent="0.25">
      <c r="A33" s="146">
        <v>0.13953488372093023</v>
      </c>
      <c r="B33" s="146">
        <v>0.14285714285714299</v>
      </c>
    </row>
    <row r="34" spans="1:2" s="97" customFormat="1" x14ac:dyDescent="0.25">
      <c r="A34" s="146">
        <v>0.51612903225806439</v>
      </c>
      <c r="B34" s="146">
        <v>0.15584415584415584</v>
      </c>
    </row>
    <row r="35" spans="1:2" s="97" customFormat="1" x14ac:dyDescent="0.25">
      <c r="A35" s="146">
        <v>6.8965517241379379E-2</v>
      </c>
      <c r="B35" s="146">
        <v>0.17391304347826103</v>
      </c>
    </row>
    <row r="36" spans="1:2" s="97" customFormat="1" x14ac:dyDescent="0.25">
      <c r="A36" s="146">
        <v>0.49999999999999978</v>
      </c>
      <c r="B36" s="146">
        <v>0.12328767123287668</v>
      </c>
    </row>
    <row r="37" spans="1:2" s="97" customFormat="1" x14ac:dyDescent="0.25">
      <c r="A37" s="146">
        <v>-4.878048780487796E-2</v>
      </c>
      <c r="B37" s="146">
        <v>-1.111111111111112E-2</v>
      </c>
    </row>
    <row r="38" spans="1:2" s="97" customFormat="1" x14ac:dyDescent="0.25">
      <c r="A38" s="146">
        <v>0.44444444444444453</v>
      </c>
      <c r="B38" s="146">
        <v>0.13749999999999998</v>
      </c>
    </row>
    <row r="39" spans="1:2" s="97" customFormat="1" x14ac:dyDescent="0.25">
      <c r="A39" s="146">
        <v>0.52631578947368407</v>
      </c>
      <c r="B39" s="146">
        <v>0.22580645161290325</v>
      </c>
    </row>
    <row r="40" spans="1:2" s="97" customFormat="1" x14ac:dyDescent="0.25">
      <c r="A40" s="146">
        <v>0.17142857142857143</v>
      </c>
      <c r="B40" s="146">
        <v>0.33898305084745778</v>
      </c>
    </row>
    <row r="41" spans="1:2" s="97" customFormat="1" x14ac:dyDescent="0.25">
      <c r="A41" s="146">
        <v>0.51428571428571446</v>
      </c>
      <c r="B41" s="146">
        <v>0.17721518987341772</v>
      </c>
    </row>
    <row r="42" spans="1:2" s="97" customFormat="1" x14ac:dyDescent="0.25"/>
    <row r="43" spans="1:2" s="97" customFormat="1" x14ac:dyDescent="0.25"/>
    <row r="44" spans="1:2" s="97" customFormat="1" x14ac:dyDescent="0.25"/>
    <row r="45" spans="1:2" s="97" customFormat="1" x14ac:dyDescent="0.25"/>
    <row r="46" spans="1:2" s="97" customFormat="1" x14ac:dyDescent="0.25"/>
    <row r="47" spans="1:2" s="97" customFormat="1" x14ac:dyDescent="0.25"/>
    <row r="48" spans="1:2" s="97" customFormat="1" x14ac:dyDescent="0.25"/>
    <row r="49" s="97" customFormat="1" x14ac:dyDescent="0.25"/>
    <row r="50" s="97" customFormat="1" x14ac:dyDescent="0.25"/>
    <row r="51" s="97" customFormat="1" x14ac:dyDescent="0.25"/>
    <row r="52" s="97" customFormat="1" x14ac:dyDescent="0.25"/>
    <row r="53" s="97" customFormat="1" x14ac:dyDescent="0.25"/>
    <row r="54" s="97" customFormat="1" x14ac:dyDescent="0.25"/>
    <row r="55" s="97" customFormat="1" x14ac:dyDescent="0.25"/>
    <row r="56" s="97" customFormat="1" x14ac:dyDescent="0.25"/>
    <row r="57" s="97" customFormat="1" x14ac:dyDescent="0.25"/>
    <row r="58" s="97" customFormat="1" x14ac:dyDescent="0.25"/>
    <row r="59" s="97" customFormat="1" x14ac:dyDescent="0.25"/>
    <row r="60" s="97" customFormat="1" x14ac:dyDescent="0.25"/>
    <row r="61" s="97" customFormat="1" x14ac:dyDescent="0.25"/>
    <row r="62" s="97" customFormat="1" x14ac:dyDescent="0.25"/>
    <row r="63" s="97" customFormat="1" x14ac:dyDescent="0.25"/>
    <row r="64" s="97" customFormat="1" x14ac:dyDescent="0.25"/>
    <row r="65" s="97" customFormat="1" x14ac:dyDescent="0.25"/>
    <row r="66" s="97" customFormat="1" x14ac:dyDescent="0.25"/>
    <row r="67" s="97" customFormat="1" x14ac:dyDescent="0.25"/>
    <row r="68" s="97" customFormat="1" x14ac:dyDescent="0.25"/>
    <row r="69" s="97" customFormat="1" x14ac:dyDescent="0.25"/>
    <row r="70" s="97" customFormat="1" x14ac:dyDescent="0.25"/>
    <row r="71" s="97" customFormat="1" x14ac:dyDescent="0.25"/>
    <row r="72" s="97" customFormat="1" x14ac:dyDescent="0.25"/>
    <row r="73" s="97" customFormat="1" x14ac:dyDescent="0.25"/>
    <row r="74" s="97" customFormat="1" x14ac:dyDescent="0.25"/>
    <row r="75" s="97" customFormat="1" x14ac:dyDescent="0.25"/>
    <row r="76" s="97" customFormat="1" x14ac:dyDescent="0.25"/>
    <row r="77" s="97" customFormat="1" x14ac:dyDescent="0.25"/>
    <row r="78" s="97" customFormat="1" x14ac:dyDescent="0.25"/>
    <row r="79" s="97" customFormat="1" x14ac:dyDescent="0.25"/>
    <row r="80" s="97" customFormat="1" x14ac:dyDescent="0.25"/>
    <row r="81" s="97" customFormat="1" x14ac:dyDescent="0.25"/>
    <row r="82" s="97" customFormat="1" x14ac:dyDescent="0.25"/>
    <row r="83" s="97" customFormat="1" x14ac:dyDescent="0.25"/>
    <row r="84" s="97" customFormat="1" x14ac:dyDescent="0.25"/>
    <row r="85" s="97" customFormat="1" x14ac:dyDescent="0.25"/>
    <row r="86" s="97" customFormat="1" x14ac:dyDescent="0.25"/>
    <row r="87" s="97" customFormat="1" x14ac:dyDescent="0.25"/>
    <row r="88" s="97" customFormat="1" x14ac:dyDescent="0.25"/>
    <row r="89" s="97" customFormat="1" x14ac:dyDescent="0.25"/>
    <row r="90" s="97" customFormat="1" x14ac:dyDescent="0.25"/>
    <row r="91" s="97" customFormat="1" x14ac:dyDescent="0.25"/>
    <row r="92" s="97" customFormat="1" x14ac:dyDescent="0.25"/>
    <row r="93" s="97" customFormat="1" x14ac:dyDescent="0.25"/>
    <row r="94" s="97" customFormat="1" x14ac:dyDescent="0.25"/>
    <row r="95" s="97" customFormat="1" x14ac:dyDescent="0.25"/>
    <row r="96" s="97" customFormat="1" x14ac:dyDescent="0.25"/>
    <row r="97" s="97" customFormat="1" x14ac:dyDescent="0.25"/>
    <row r="98" s="97" customFormat="1" x14ac:dyDescent="0.25"/>
    <row r="99" s="97" customFormat="1" x14ac:dyDescent="0.25"/>
    <row r="100" s="97" customFormat="1" x14ac:dyDescent="0.25"/>
    <row r="101" s="97" customFormat="1" x14ac:dyDescent="0.25"/>
    <row r="102" s="97" customFormat="1" x14ac:dyDescent="0.25"/>
    <row r="103" s="97" customFormat="1" x14ac:dyDescent="0.25"/>
    <row r="104" s="97" customFormat="1" x14ac:dyDescent="0.25"/>
    <row r="105" s="97" customFormat="1" x14ac:dyDescent="0.25"/>
    <row r="106" s="97" customFormat="1" x14ac:dyDescent="0.25"/>
    <row r="107" s="97" customFormat="1" x14ac:dyDescent="0.25"/>
    <row r="108" s="97" customFormat="1" x14ac:dyDescent="0.25"/>
    <row r="109" s="97" customFormat="1" x14ac:dyDescent="0.25"/>
  </sheetData>
  <mergeCells count="2">
    <mergeCell ref="A3:C3"/>
    <mergeCell ref="A1:C1"/>
  </mergeCells>
  <hyperlinks>
    <hyperlink ref="A4" r:id="rId1" xr:uid="{D110C6C5-D0B6-4F02-B026-30399D9ACAB3}"/>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6D0F0-4165-4561-94A6-3DFD00572E31}">
  <sheetPr codeName="Sheet6"/>
  <dimension ref="A1:I53"/>
  <sheetViews>
    <sheetView workbookViewId="0">
      <selection activeCell="E36" sqref="E36"/>
    </sheetView>
  </sheetViews>
  <sheetFormatPr defaultRowHeight="15" x14ac:dyDescent="0.25"/>
  <cols>
    <col min="1" max="1" width="23.42578125" customWidth="1"/>
    <col min="2" max="2" width="13.140625" bestFit="1" customWidth="1"/>
    <col min="3" max="3" width="15.140625" bestFit="1" customWidth="1"/>
    <col min="4" max="4" width="2.7109375" style="26" customWidth="1"/>
    <col min="5" max="5" width="55.7109375" customWidth="1"/>
    <col min="6" max="6" width="16" customWidth="1"/>
    <col min="7" max="7" width="16.140625" customWidth="1"/>
    <col min="8" max="8" width="2.5703125" style="26" customWidth="1"/>
    <col min="9" max="9" width="66" customWidth="1"/>
  </cols>
  <sheetData>
    <row r="1" spans="1:9" s="89" customFormat="1" ht="18.75" x14ac:dyDescent="0.3">
      <c r="A1" s="147" t="s">
        <v>163</v>
      </c>
      <c r="E1" s="104" t="s">
        <v>283</v>
      </c>
      <c r="F1" s="104"/>
      <c r="I1" s="147" t="s">
        <v>41</v>
      </c>
    </row>
    <row r="2" spans="1:9" ht="27.75" customHeight="1" x14ac:dyDescent="0.25">
      <c r="B2" s="35" t="s">
        <v>191</v>
      </c>
      <c r="C2" s="10" t="s">
        <v>192</v>
      </c>
      <c r="E2" s="2"/>
      <c r="F2" s="17" t="str">
        <f>B2</f>
        <v>MAR</v>
      </c>
      <c r="G2" s="17" t="str">
        <f>C2</f>
        <v>Sharpe</v>
      </c>
      <c r="I2" s="13" t="s">
        <v>46</v>
      </c>
    </row>
    <row r="3" spans="1:9" x14ac:dyDescent="0.25">
      <c r="A3" s="10"/>
      <c r="B3" s="10" t="s">
        <v>31</v>
      </c>
      <c r="C3" s="10" t="s">
        <v>31</v>
      </c>
      <c r="E3" s="17" t="s">
        <v>41</v>
      </c>
      <c r="F3" s="17" t="str">
        <f>B3</f>
        <v>% Diff</v>
      </c>
      <c r="G3" s="17" t="str">
        <f>C3</f>
        <v>% Diff</v>
      </c>
    </row>
    <row r="4" spans="1:9" x14ac:dyDescent="0.25">
      <c r="A4" t="s">
        <v>0</v>
      </c>
      <c r="B4" s="34">
        <v>1.1379310344827587</v>
      </c>
      <c r="C4" s="8">
        <v>0.26388888888888901</v>
      </c>
      <c r="E4" t="s">
        <v>34</v>
      </c>
      <c r="F4" s="4">
        <v>0.95</v>
      </c>
      <c r="G4" s="4">
        <f>F4</f>
        <v>0.95</v>
      </c>
    </row>
    <row r="5" spans="1:9" x14ac:dyDescent="0.25">
      <c r="A5" t="s">
        <v>1</v>
      </c>
      <c r="B5" s="34">
        <v>0.33333333333333331</v>
      </c>
      <c r="C5" s="8">
        <v>0.17105263157894737</v>
      </c>
      <c r="E5" t="s">
        <v>37</v>
      </c>
      <c r="F5" s="8">
        <f>B38</f>
        <v>0.41501834652673142</v>
      </c>
      <c r="G5" s="8">
        <f>C38</f>
        <v>0.14353933763722362</v>
      </c>
    </row>
    <row r="6" spans="1:9" x14ac:dyDescent="0.25">
      <c r="A6" t="s">
        <v>2</v>
      </c>
      <c r="B6" s="34">
        <v>0.42105263157894746</v>
      </c>
      <c r="C6" s="8">
        <v>8.0000000000000071E-2</v>
      </c>
      <c r="E6" t="s">
        <v>36</v>
      </c>
      <c r="F6" s="9">
        <f>_xlfn.T.INV((1-F4)/2, F8-1)</f>
        <v>-2.0369333434601011</v>
      </c>
      <c r="G6" s="9">
        <f>_xlfn.T.INV((1-G4)/2, G8-1)</f>
        <v>-2.0369333434601011</v>
      </c>
    </row>
    <row r="7" spans="1:9" x14ac:dyDescent="0.25">
      <c r="A7" t="s">
        <v>3</v>
      </c>
      <c r="B7" s="34">
        <v>-0.16176470588235306</v>
      </c>
      <c r="C7" s="8">
        <v>5.0505050505050553E-2</v>
      </c>
      <c r="E7" t="s">
        <v>38</v>
      </c>
      <c r="F7" s="8">
        <f>B39</f>
        <v>0.30463679843370373</v>
      </c>
      <c r="G7" s="8">
        <f>C39</f>
        <v>0.11227474906574864</v>
      </c>
    </row>
    <row r="8" spans="1:9" x14ac:dyDescent="0.25">
      <c r="A8" t="s">
        <v>4</v>
      </c>
      <c r="B8" s="34">
        <v>0.45161290322580649</v>
      </c>
      <c r="C8" s="8">
        <v>0.22857142857142862</v>
      </c>
      <c r="E8" t="s">
        <v>39</v>
      </c>
      <c r="F8">
        <f>COUNT(B4:B36)</f>
        <v>33</v>
      </c>
      <c r="G8">
        <f>F8</f>
        <v>33</v>
      </c>
    </row>
    <row r="9" spans="1:9" x14ac:dyDescent="0.25">
      <c r="A9" t="s">
        <v>5</v>
      </c>
      <c r="B9" s="34">
        <v>0.60714285714285698</v>
      </c>
      <c r="C9" s="8">
        <v>0.33333333333333348</v>
      </c>
      <c r="E9" t="s">
        <v>35</v>
      </c>
      <c r="F9" s="8">
        <f>ABS(F6)*F7/SQRT(F8)</f>
        <v>0.10801951176361624</v>
      </c>
      <c r="G9" s="8">
        <f>ABS(G6)*G7/SQRT(G8)</f>
        <v>3.9810894940533623E-2</v>
      </c>
    </row>
    <row r="10" spans="1:9" x14ac:dyDescent="0.25">
      <c r="A10" t="s">
        <v>6</v>
      </c>
      <c r="B10" s="34">
        <v>0.78260869565217372</v>
      </c>
      <c r="C10" s="8">
        <v>0.39655172413793122</v>
      </c>
      <c r="E10" t="s">
        <v>218</v>
      </c>
      <c r="F10" s="8">
        <f>_xlfn.CONFIDENCE.T(1-F4,F7,F8)</f>
        <v>0.10801951176361625</v>
      </c>
      <c r="G10" s="8">
        <f>_xlfn.CONFIDENCE.T(1-G4,G7,G8)</f>
        <v>3.9810894940533623E-2</v>
      </c>
    </row>
    <row r="11" spans="1:9" x14ac:dyDescent="0.25">
      <c r="A11" t="s">
        <v>7</v>
      </c>
      <c r="B11" s="34">
        <v>1</v>
      </c>
      <c r="C11" s="8">
        <v>0.18840579710144931</v>
      </c>
      <c r="E11" s="90" t="s">
        <v>40</v>
      </c>
      <c r="F11" s="109"/>
      <c r="G11" s="110"/>
    </row>
    <row r="12" spans="1:9" x14ac:dyDescent="0.25">
      <c r="A12" t="s">
        <v>8</v>
      </c>
      <c r="B12" s="34">
        <v>9.523809523809533E-2</v>
      </c>
      <c r="C12" s="8">
        <v>-3.6144578313252913E-2</v>
      </c>
      <c r="E12" s="89" t="s">
        <v>32</v>
      </c>
      <c r="F12" s="111">
        <f>F5-F9</f>
        <v>0.30699883476311518</v>
      </c>
      <c r="G12" s="111">
        <f>G5-G9</f>
        <v>0.10372844269669</v>
      </c>
    </row>
    <row r="13" spans="1:9" x14ac:dyDescent="0.25">
      <c r="A13" t="s">
        <v>9</v>
      </c>
      <c r="B13" s="34">
        <v>0.81818181818181823</v>
      </c>
      <c r="C13" s="8">
        <v>0.34146341463414653</v>
      </c>
      <c r="E13" s="89" t="s">
        <v>33</v>
      </c>
      <c r="F13" s="112">
        <f>F5+F9</f>
        <v>0.52303785829034766</v>
      </c>
      <c r="G13" s="111">
        <f>G5+G9</f>
        <v>0.18335023257775723</v>
      </c>
    </row>
    <row r="14" spans="1:9" x14ac:dyDescent="0.25">
      <c r="A14" t="s">
        <v>10</v>
      </c>
      <c r="B14" s="34">
        <v>0.625</v>
      </c>
      <c r="C14" s="8">
        <v>0.20833333333333337</v>
      </c>
    </row>
    <row r="15" spans="1:9" x14ac:dyDescent="0.25">
      <c r="A15" t="s">
        <v>11</v>
      </c>
      <c r="B15" s="34">
        <v>0.68750000000000011</v>
      </c>
      <c r="C15" s="8">
        <v>7.4999999999999928E-2</v>
      </c>
      <c r="E15" s="104" t="s">
        <v>172</v>
      </c>
      <c r="F15" s="104"/>
      <c r="G15" s="89"/>
    </row>
    <row r="16" spans="1:9" x14ac:dyDescent="0.25">
      <c r="A16" t="s">
        <v>12</v>
      </c>
      <c r="B16" s="34">
        <v>0.42424242424242409</v>
      </c>
      <c r="C16" s="8">
        <v>0.17567567567567569</v>
      </c>
      <c r="E16" s="120" t="str">
        <f>"&gt;&gt; With "&amp;TEXT(F4,"#%") &amp;" confidence, the improvement in "&amp;F2&amp;" is between "&amp;TEXT(F12,"#.#%")&amp;" and "&amp;TEXT(F13,"#.#%")</f>
        <v>&gt;&gt; With 95% confidence, the improvement in MAR is between 30.7% and 52.3%</v>
      </c>
      <c r="F16" s="104"/>
      <c r="G16" s="89"/>
    </row>
    <row r="17" spans="1:9" x14ac:dyDescent="0.25">
      <c r="A17" t="s">
        <v>13</v>
      </c>
      <c r="B17" s="34">
        <v>0.54545454545454541</v>
      </c>
      <c r="C17" s="8">
        <v>0.11267605633802827</v>
      </c>
      <c r="E17" s="89" t="str">
        <f>"&gt;&gt; With "&amp;TEXT(G4,"#%") &amp;" confidence, the improvement in "&amp;G2&amp;" is between "&amp;TEXT(G12,"#.#%")&amp;" and "&amp;TEXT(G13,"#.#%")</f>
        <v>&gt;&gt; With 95% confidence, the improvement in Sharpe is between 10.4% and 18.3%</v>
      </c>
      <c r="F17" s="89"/>
      <c r="G17" s="89"/>
    </row>
    <row r="18" spans="1:9" x14ac:dyDescent="0.25">
      <c r="A18" t="s">
        <v>14</v>
      </c>
      <c r="B18" s="34">
        <v>0.42857142857142849</v>
      </c>
      <c r="C18" s="8">
        <v>7.5757575757575649E-2</v>
      </c>
      <c r="E18" s="89" t="s">
        <v>213</v>
      </c>
      <c r="F18" s="89"/>
      <c r="G18" s="89"/>
    </row>
    <row r="19" spans="1:9" ht="18.75" x14ac:dyDescent="0.3">
      <c r="A19" t="s">
        <v>15</v>
      </c>
      <c r="B19" s="34">
        <v>0.36363636363636359</v>
      </c>
      <c r="C19" s="8">
        <v>0.13432835820895517</v>
      </c>
      <c r="E19" s="89" t="str">
        <f>"&gt;&gt; With "&amp;TEXT($F$4+(1-$F$4)/2,"#.#%") &amp;" confidence, the improvement in "&amp; F2 &amp;" is greater than "&amp;TEXT(F12,"#.#%")</f>
        <v>&gt;&gt; With 97.5% confidence, the improvement in MAR is greater than 30.7%</v>
      </c>
      <c r="F19" s="89"/>
      <c r="G19" s="89"/>
      <c r="I19" s="25" t="s">
        <v>158</v>
      </c>
    </row>
    <row r="20" spans="1:9" x14ac:dyDescent="0.25">
      <c r="A20" t="s">
        <v>16</v>
      </c>
      <c r="B20" s="34">
        <v>0.45161290322580649</v>
      </c>
      <c r="C20" s="8">
        <v>0.11428571428571439</v>
      </c>
      <c r="E20" s="89" t="str">
        <f>"&gt;&gt; With "&amp;TEXT($F$4+(1-$F$4)/2,"#.#%") &amp;" confidence, the improvement in "&amp; G2 &amp;" is greater than "&amp;TEXT(G12,"#.#%")</f>
        <v>&gt;&gt; With 97.5% confidence, the improvement in Sharpe is greater than 10.4%</v>
      </c>
      <c r="F20" s="89"/>
      <c r="G20" s="89"/>
      <c r="I20" s="16" t="s">
        <v>159</v>
      </c>
    </row>
    <row r="21" spans="1:9" x14ac:dyDescent="0.25">
      <c r="A21" t="s">
        <v>17</v>
      </c>
      <c r="B21" s="34">
        <v>0.51428571428571446</v>
      </c>
      <c r="C21" s="8">
        <v>0.10810810810810806</v>
      </c>
    </row>
    <row r="22" spans="1:9" x14ac:dyDescent="0.25">
      <c r="A22" t="s">
        <v>18</v>
      </c>
      <c r="B22" s="34">
        <v>9.7560975609756184E-2</v>
      </c>
      <c r="C22" s="8">
        <v>0.11249999999999996</v>
      </c>
      <c r="E22" s="2" t="s">
        <v>174</v>
      </c>
      <c r="F22" s="2"/>
    </row>
    <row r="23" spans="1:9" x14ac:dyDescent="0.25">
      <c r="A23" t="s">
        <v>19</v>
      </c>
      <c r="B23" s="34">
        <v>3.3333333333333368E-2</v>
      </c>
      <c r="C23" s="8">
        <v>-0.10958904109589036</v>
      </c>
      <c r="E23" s="2"/>
    </row>
    <row r="24" spans="1:9" x14ac:dyDescent="0.25">
      <c r="A24" t="s">
        <v>118</v>
      </c>
      <c r="B24" s="34">
        <v>0.75757575757575735</v>
      </c>
      <c r="C24" s="8">
        <v>0.10256410256410251</v>
      </c>
      <c r="E24" t="s">
        <v>42</v>
      </c>
    </row>
    <row r="25" spans="1:9" ht="15.75" thickBot="1" x14ac:dyDescent="0.3">
      <c r="A25" t="s">
        <v>119</v>
      </c>
      <c r="B25" s="34">
        <v>-9.7560975609756059E-2</v>
      </c>
      <c r="C25" s="8">
        <v>-3.7500000000000033E-2</v>
      </c>
      <c r="E25" t="s">
        <v>34</v>
      </c>
      <c r="F25" s="4">
        <f>F4</f>
        <v>0.95</v>
      </c>
      <c r="G25" s="4">
        <f>G4</f>
        <v>0.95</v>
      </c>
    </row>
    <row r="26" spans="1:9" ht="15.75" thickBot="1" x14ac:dyDescent="0.3">
      <c r="A26" t="s">
        <v>120</v>
      </c>
      <c r="B26" s="34">
        <v>0.29032258064516137</v>
      </c>
      <c r="C26" s="8">
        <v>7.4626865671641687E-2</v>
      </c>
      <c r="E26" t="s">
        <v>175</v>
      </c>
      <c r="F26" s="107">
        <v>0.25</v>
      </c>
      <c r="G26" s="107">
        <v>0.25</v>
      </c>
    </row>
    <row r="27" spans="1:9" x14ac:dyDescent="0.25">
      <c r="A27" t="s">
        <v>121</v>
      </c>
      <c r="B27" s="34">
        <v>0.25641025641025633</v>
      </c>
      <c r="C27" s="8">
        <v>0.10810810810810806</v>
      </c>
      <c r="E27" t="s">
        <v>202</v>
      </c>
      <c r="F27" s="8">
        <f>(1-F26)*F9</f>
        <v>8.1014633822712179E-2</v>
      </c>
      <c r="G27" s="4">
        <f>(1-G26)*G9</f>
        <v>2.9858171205400217E-2</v>
      </c>
    </row>
    <row r="28" spans="1:9" x14ac:dyDescent="0.25">
      <c r="A28" t="s">
        <v>122</v>
      </c>
      <c r="B28" s="34">
        <v>0.13953488372093023</v>
      </c>
      <c r="C28" s="8">
        <v>0.14285714285714299</v>
      </c>
      <c r="E28" t="s">
        <v>43</v>
      </c>
      <c r="F28" s="8">
        <f>B39</f>
        <v>0.30463679843370373</v>
      </c>
      <c r="G28" s="12">
        <f>C39</f>
        <v>0.11227474906574864</v>
      </c>
    </row>
    <row r="29" spans="1:9" x14ac:dyDescent="0.25">
      <c r="A29" t="s">
        <v>123</v>
      </c>
      <c r="B29" s="34">
        <v>0.51612903225806439</v>
      </c>
      <c r="C29" s="8">
        <v>0.15584415584415584</v>
      </c>
      <c r="E29" t="s">
        <v>44</v>
      </c>
      <c r="F29">
        <f>ABS(_xlfn.NORM.INV((1-F25)/2,0,1))</f>
        <v>1.9599639845400536</v>
      </c>
      <c r="G29">
        <f>ABS(_xlfn.NORM.INV((1-G25)/2,0,1))</f>
        <v>1.9599639845400536</v>
      </c>
    </row>
    <row r="30" spans="1:9" x14ac:dyDescent="0.25">
      <c r="A30" t="s">
        <v>124</v>
      </c>
      <c r="B30" s="34">
        <v>6.8965517241379379E-2</v>
      </c>
      <c r="C30" s="8">
        <v>0.17391304347826103</v>
      </c>
      <c r="E30" t="str">
        <f>"Sqrt(n):"</f>
        <v>Sqrt(n):</v>
      </c>
      <c r="F30">
        <f>F29*F28/F27</f>
        <v>7.3699913845473501</v>
      </c>
      <c r="G30">
        <f>G29*G28/G27</f>
        <v>7.3699913845473501</v>
      </c>
    </row>
    <row r="31" spans="1:9" x14ac:dyDescent="0.25">
      <c r="A31" t="s">
        <v>125</v>
      </c>
      <c r="B31" s="34">
        <v>0.49999999999999978</v>
      </c>
      <c r="C31" s="8">
        <v>0.12328767123287668</v>
      </c>
      <c r="E31" s="35" t="s">
        <v>45</v>
      </c>
      <c r="F31" s="35">
        <f>F30^2</f>
        <v>54.316773008302164</v>
      </c>
      <c r="G31" s="35">
        <f>G30^2</f>
        <v>54.316773008302164</v>
      </c>
    </row>
    <row r="32" spans="1:9" x14ac:dyDescent="0.25">
      <c r="A32" t="s">
        <v>126</v>
      </c>
      <c r="B32" s="34">
        <v>-4.878048780487796E-2</v>
      </c>
      <c r="C32" s="8">
        <v>-1.111111111111112E-2</v>
      </c>
    </row>
    <row r="33" spans="1:8" x14ac:dyDescent="0.25">
      <c r="A33" t="s">
        <v>127</v>
      </c>
      <c r="B33" s="34">
        <v>0.44444444444444453</v>
      </c>
      <c r="C33" s="8">
        <v>0.13749999999999998</v>
      </c>
    </row>
    <row r="34" spans="1:8" x14ac:dyDescent="0.25">
      <c r="A34" t="s">
        <v>128</v>
      </c>
      <c r="B34" s="34">
        <v>0.52631578947368407</v>
      </c>
      <c r="C34" s="8">
        <v>0.22580645161290325</v>
      </c>
      <c r="F34" s="2"/>
    </row>
    <row r="35" spans="1:8" x14ac:dyDescent="0.25">
      <c r="A35" t="s">
        <v>129</v>
      </c>
      <c r="B35" s="34">
        <v>0.17142857142857143</v>
      </c>
      <c r="C35" s="8">
        <v>0.33898305084745778</v>
      </c>
      <c r="E35" s="2"/>
      <c r="F35" s="2"/>
    </row>
    <row r="36" spans="1:8" x14ac:dyDescent="0.25">
      <c r="A36" t="s">
        <v>130</v>
      </c>
      <c r="B36" s="34">
        <v>0.51428571428571446</v>
      </c>
      <c r="C36" s="8">
        <v>0.17721518987341772</v>
      </c>
      <c r="E36" s="2"/>
    </row>
    <row r="38" spans="1:8" x14ac:dyDescent="0.25">
      <c r="A38" s="10" t="s">
        <v>49</v>
      </c>
      <c r="B38" s="47">
        <f>AVERAGE(B4:B36)</f>
        <v>0.41501834652673142</v>
      </c>
      <c r="C38" s="47">
        <f>AVERAGE(C4:C36)</f>
        <v>0.14353933763722362</v>
      </c>
    </row>
    <row r="39" spans="1:8" x14ac:dyDescent="0.25">
      <c r="A39" s="10" t="s">
        <v>48</v>
      </c>
      <c r="B39" s="49">
        <f>_xlfn.STDEV.S(B4:B36)</f>
        <v>0.30463679843370373</v>
      </c>
      <c r="C39" s="49">
        <f>_xlfn.STDEV.S(C4:C36)</f>
        <v>0.11227474906574864</v>
      </c>
    </row>
    <row r="40" spans="1:8" x14ac:dyDescent="0.25">
      <c r="H40"/>
    </row>
    <row r="41" spans="1:8" x14ac:dyDescent="0.25">
      <c r="H41"/>
    </row>
    <row r="42" spans="1:8" x14ac:dyDescent="0.25">
      <c r="H42"/>
    </row>
    <row r="43" spans="1:8" x14ac:dyDescent="0.25">
      <c r="H43"/>
    </row>
    <row r="44" spans="1:8" x14ac:dyDescent="0.25">
      <c r="H44"/>
    </row>
    <row r="45" spans="1:8" x14ac:dyDescent="0.25">
      <c r="H45"/>
    </row>
    <row r="46" spans="1:8" x14ac:dyDescent="0.25">
      <c r="H46"/>
    </row>
    <row r="47" spans="1:8" x14ac:dyDescent="0.25">
      <c r="H47"/>
    </row>
    <row r="48" spans="1:8" x14ac:dyDescent="0.25">
      <c r="H48"/>
    </row>
    <row r="49" spans="8:8" x14ac:dyDescent="0.25">
      <c r="H49"/>
    </row>
    <row r="50" spans="8:8" x14ac:dyDescent="0.25">
      <c r="H50"/>
    </row>
    <row r="51" spans="8:8" x14ac:dyDescent="0.25">
      <c r="H51"/>
    </row>
    <row r="52" spans="8:8" x14ac:dyDescent="0.25">
      <c r="H52"/>
    </row>
    <row r="53" spans="8:8" x14ac:dyDescent="0.25">
      <c r="H53"/>
    </row>
  </sheetData>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C75F7-0B2D-47E3-820E-D371CB4CEEC2}">
  <sheetPr codeName="Sheet7"/>
  <dimension ref="A1:BM58"/>
  <sheetViews>
    <sheetView workbookViewId="0">
      <selection activeCell="F25" sqref="F25"/>
    </sheetView>
  </sheetViews>
  <sheetFormatPr defaultRowHeight="15" x14ac:dyDescent="0.25"/>
  <cols>
    <col min="1" max="1" width="12" customWidth="1"/>
    <col min="2" max="2" width="13.140625" style="10" customWidth="1"/>
    <col min="3" max="3" width="7.42578125" customWidth="1"/>
    <col min="4" max="4" width="20.5703125" customWidth="1"/>
    <col min="5" max="5" width="15.42578125" customWidth="1"/>
    <col min="6" max="6" width="15" customWidth="1"/>
    <col min="7" max="7" width="8.85546875" style="114" customWidth="1"/>
    <col min="8" max="40" width="11" bestFit="1" customWidth="1"/>
  </cols>
  <sheetData>
    <row r="1" spans="1:40" x14ac:dyDescent="0.25">
      <c r="A1" s="2" t="s">
        <v>191</v>
      </c>
      <c r="B1" s="2" t="s">
        <v>192</v>
      </c>
      <c r="D1" s="2" t="s">
        <v>166</v>
      </c>
      <c r="G1" s="113" t="s">
        <v>251</v>
      </c>
      <c r="H1" t="s">
        <v>219</v>
      </c>
      <c r="I1" t="s">
        <v>220</v>
      </c>
      <c r="J1" t="s">
        <v>221</v>
      </c>
      <c r="K1" t="s">
        <v>222</v>
      </c>
      <c r="L1" t="s">
        <v>223</v>
      </c>
      <c r="M1" t="s">
        <v>224</v>
      </c>
      <c r="N1" t="s">
        <v>225</v>
      </c>
      <c r="O1" t="s">
        <v>226</v>
      </c>
      <c r="P1" t="s">
        <v>227</v>
      </c>
      <c r="Q1" t="s">
        <v>228</v>
      </c>
      <c r="R1" t="s">
        <v>229</v>
      </c>
      <c r="S1" t="s">
        <v>230</v>
      </c>
      <c r="T1" t="s">
        <v>231</v>
      </c>
      <c r="U1" t="s">
        <v>232</v>
      </c>
      <c r="V1" t="s">
        <v>233</v>
      </c>
      <c r="W1" t="s">
        <v>234</v>
      </c>
      <c r="X1" t="s">
        <v>235</v>
      </c>
      <c r="Y1" t="s">
        <v>236</v>
      </c>
      <c r="Z1" t="s">
        <v>237</v>
      </c>
      <c r="AA1" t="s">
        <v>238</v>
      </c>
      <c r="AB1" t="s">
        <v>239</v>
      </c>
      <c r="AC1" t="s">
        <v>240</v>
      </c>
      <c r="AD1" t="s">
        <v>241</v>
      </c>
      <c r="AE1" t="s">
        <v>242</v>
      </c>
      <c r="AF1" t="s">
        <v>243</v>
      </c>
      <c r="AG1" t="s">
        <v>244</v>
      </c>
      <c r="AH1" t="s">
        <v>245</v>
      </c>
      <c r="AI1" t="s">
        <v>246</v>
      </c>
      <c r="AJ1" t="s">
        <v>247</v>
      </c>
      <c r="AK1" t="s">
        <v>248</v>
      </c>
      <c r="AL1" t="s">
        <v>249</v>
      </c>
      <c r="AM1" t="s">
        <v>250</v>
      </c>
      <c r="AN1" t="s">
        <v>253</v>
      </c>
    </row>
    <row r="2" spans="1:40" x14ac:dyDescent="0.25">
      <c r="A2" s="35" t="s">
        <v>31</v>
      </c>
      <c r="B2" s="35" t="s">
        <v>31</v>
      </c>
      <c r="H2" t="s">
        <v>31</v>
      </c>
      <c r="I2" t="s">
        <v>31</v>
      </c>
      <c r="J2" t="s">
        <v>31</v>
      </c>
      <c r="K2" t="s">
        <v>31</v>
      </c>
      <c r="L2" t="s">
        <v>31</v>
      </c>
      <c r="M2" t="s">
        <v>31</v>
      </c>
      <c r="N2" t="s">
        <v>31</v>
      </c>
      <c r="O2" t="s">
        <v>31</v>
      </c>
      <c r="P2" t="s">
        <v>31</v>
      </c>
      <c r="Q2" t="s">
        <v>31</v>
      </c>
      <c r="R2" t="s">
        <v>31</v>
      </c>
      <c r="S2" t="s">
        <v>31</v>
      </c>
      <c r="T2" t="s">
        <v>31</v>
      </c>
      <c r="U2" t="s">
        <v>31</v>
      </c>
      <c r="V2" t="s">
        <v>31</v>
      </c>
      <c r="W2" t="s">
        <v>31</v>
      </c>
      <c r="X2" t="s">
        <v>31</v>
      </c>
      <c r="Y2" t="s">
        <v>31</v>
      </c>
      <c r="Z2" t="s">
        <v>31</v>
      </c>
      <c r="AA2" t="s">
        <v>31</v>
      </c>
      <c r="AB2" t="s">
        <v>31</v>
      </c>
      <c r="AC2" t="s">
        <v>31</v>
      </c>
      <c r="AD2" t="s">
        <v>31</v>
      </c>
      <c r="AE2" t="s">
        <v>31</v>
      </c>
      <c r="AF2" t="s">
        <v>31</v>
      </c>
      <c r="AG2" t="s">
        <v>31</v>
      </c>
      <c r="AH2" t="s">
        <v>31</v>
      </c>
      <c r="AI2" t="s">
        <v>31</v>
      </c>
      <c r="AJ2" t="s">
        <v>31</v>
      </c>
      <c r="AK2" t="s">
        <v>31</v>
      </c>
      <c r="AL2" t="s">
        <v>31</v>
      </c>
      <c r="AM2" t="s">
        <v>31</v>
      </c>
      <c r="AN2" t="s">
        <v>31</v>
      </c>
    </row>
    <row r="3" spans="1:40" x14ac:dyDescent="0.25">
      <c r="A3" s="34">
        <v>1.1379310344827587</v>
      </c>
      <c r="B3" s="8">
        <v>0.26388888888888901</v>
      </c>
      <c r="D3" s="54"/>
      <c r="E3" s="54" t="s">
        <v>179</v>
      </c>
      <c r="F3" s="54" t="s">
        <v>177</v>
      </c>
      <c r="H3" s="8" cm="1">
        <f t="array" aca="1" ref="H3" ca="1">INDEX($A$3:$A$35,ROWS($A$3:$A$35)*RAND()+1)</f>
        <v>0.60714285714285698</v>
      </c>
      <c r="I3" s="8" cm="1">
        <f t="array" aca="1" ref="I3" ca="1">INDEX($A$3:$A$35,ROWS($A$3:$A$35)*RAND()+1)</f>
        <v>0.13953488372093023</v>
      </c>
      <c r="J3" s="8" cm="1">
        <f t="array" aca="1" ref="J3" ca="1">INDEX($A$3:$A$35,ROWS($A$3:$A$35)*RAND()+1)</f>
        <v>0.25641025641025633</v>
      </c>
      <c r="K3" s="8" cm="1">
        <f t="array" aca="1" ref="K3" ca="1">INDEX($A$3:$A$35,ROWS($A$3:$A$35)*RAND()+1)</f>
        <v>0.78260869565217372</v>
      </c>
      <c r="L3" s="8" cm="1">
        <f t="array" aca="1" ref="L3" ca="1">INDEX($A$3:$A$35,ROWS($A$3:$A$35)*RAND()+1)</f>
        <v>0.45161290322580649</v>
      </c>
      <c r="M3" s="8" cm="1">
        <f t="array" aca="1" ref="M3" ca="1">INDEX($A$3:$A$35,ROWS($A$3:$A$35)*RAND()+1)</f>
        <v>0.33333333333333331</v>
      </c>
      <c r="N3" s="8" cm="1">
        <f t="array" aca="1" ref="N3" ca="1">INDEX($A$3:$A$35,ROWS($A$3:$A$35)*RAND()+1)</f>
        <v>0.44444444444444453</v>
      </c>
      <c r="O3" s="8" cm="1">
        <f t="array" aca="1" ref="O3" ca="1">INDEX($A$3:$A$35,ROWS($A$3:$A$35)*RAND()+1)</f>
        <v>0.60714285714285698</v>
      </c>
      <c r="P3" s="8" cm="1">
        <f t="array" aca="1" ref="P3" ca="1">INDEX($A$3:$A$35,ROWS($A$3:$A$35)*RAND()+1)</f>
        <v>0.49999999999999978</v>
      </c>
      <c r="Q3" s="8" cm="1">
        <f t="array" aca="1" ref="Q3" ca="1">INDEX($A$3:$A$35,ROWS($A$3:$A$35)*RAND()+1)</f>
        <v>-4.878048780487796E-2</v>
      </c>
      <c r="R3" s="8" cm="1">
        <f t="array" aca="1" ref="R3" ca="1">INDEX($A$3:$A$35,ROWS($A$3:$A$35)*RAND()+1)</f>
        <v>0.42424242424242409</v>
      </c>
      <c r="S3" s="8" cm="1">
        <f t="array" aca="1" ref="S3" ca="1">INDEX($A$3:$A$35,ROWS($A$3:$A$35)*RAND()+1)</f>
        <v>0.625</v>
      </c>
      <c r="T3" s="8" cm="1">
        <f t="array" aca="1" ref="T3" ca="1">INDEX($A$3:$A$35,ROWS($A$3:$A$35)*RAND()+1)</f>
        <v>-9.7560975609756059E-2</v>
      </c>
      <c r="U3" s="8" cm="1">
        <f t="array" aca="1" ref="U3" ca="1">INDEX($A$3:$A$35,ROWS($A$3:$A$35)*RAND()+1)</f>
        <v>0.78260869565217372</v>
      </c>
      <c r="V3" s="8" cm="1">
        <f t="array" aca="1" ref="V3" ca="1">INDEX($A$3:$A$35,ROWS($A$3:$A$35)*RAND()+1)</f>
        <v>9.523809523809533E-2</v>
      </c>
      <c r="W3" s="8" cm="1">
        <f t="array" aca="1" ref="W3" ca="1">INDEX($A$3:$A$35,ROWS($A$3:$A$35)*RAND()+1)</f>
        <v>0.60714285714285698</v>
      </c>
      <c r="X3" s="8" cm="1">
        <f t="array" aca="1" ref="X3" ca="1">INDEX($A$3:$A$35,ROWS($A$3:$A$35)*RAND()+1)</f>
        <v>0.51612903225806439</v>
      </c>
      <c r="Y3" s="8" cm="1">
        <f t="array" aca="1" ref="Y3" ca="1">INDEX($A$3:$A$35,ROWS($A$3:$A$35)*RAND()+1)</f>
        <v>0.13953488372093023</v>
      </c>
      <c r="Z3" s="8" cm="1">
        <f t="array" aca="1" ref="Z3" ca="1">INDEX($A$3:$A$35,ROWS($A$3:$A$35)*RAND()+1)</f>
        <v>0.81818181818181823</v>
      </c>
      <c r="AA3" s="8" cm="1">
        <f t="array" aca="1" ref="AA3" ca="1">INDEX($A$3:$A$35,ROWS($A$3:$A$35)*RAND()+1)</f>
        <v>0.81818181818181823</v>
      </c>
      <c r="AB3" s="8" cm="1">
        <f t="array" aca="1" ref="AB3" ca="1">INDEX($A$3:$A$35,ROWS($A$3:$A$35)*RAND()+1)</f>
        <v>0.60714285714285698</v>
      </c>
      <c r="AC3" s="8" cm="1">
        <f t="array" aca="1" ref="AC3" ca="1">INDEX($A$3:$A$35,ROWS($A$3:$A$35)*RAND()+1)</f>
        <v>1.1379310344827587</v>
      </c>
      <c r="AD3" s="8" cm="1">
        <f t="array" aca="1" ref="AD3" ca="1">INDEX($A$3:$A$35,ROWS($A$3:$A$35)*RAND()+1)</f>
        <v>0.78260869565217372</v>
      </c>
      <c r="AE3" s="8" cm="1">
        <f t="array" aca="1" ref="AE3" ca="1">INDEX($A$3:$A$35,ROWS($A$3:$A$35)*RAND()+1)</f>
        <v>0.49999999999999978</v>
      </c>
      <c r="AF3" s="8" cm="1">
        <f t="array" aca="1" ref="AF3" ca="1">INDEX($A$3:$A$35,ROWS($A$3:$A$35)*RAND()+1)</f>
        <v>9.7560975609756184E-2</v>
      </c>
      <c r="AG3" s="8" cm="1">
        <f t="array" aca="1" ref="AG3" ca="1">INDEX($A$3:$A$35,ROWS($A$3:$A$35)*RAND()+1)</f>
        <v>0.81818181818181823</v>
      </c>
      <c r="AH3" s="8" cm="1">
        <f t="array" aca="1" ref="AH3" ca="1">INDEX($A$3:$A$35,ROWS($A$3:$A$35)*RAND()+1)</f>
        <v>0.45161290322580649</v>
      </c>
      <c r="AI3" s="8" cm="1">
        <f t="array" aca="1" ref="AI3" ca="1">INDEX($A$3:$A$35,ROWS($A$3:$A$35)*RAND()+1)</f>
        <v>0.13953488372093023</v>
      </c>
      <c r="AJ3" s="8" cm="1">
        <f t="array" aca="1" ref="AJ3" ca="1">INDEX($A$3:$A$35,ROWS($A$3:$A$35)*RAND()+1)</f>
        <v>0.29032258064516137</v>
      </c>
      <c r="AK3" s="8" cm="1">
        <f t="array" aca="1" ref="AK3" ca="1">INDEX($A$3:$A$35,ROWS($A$3:$A$35)*RAND()+1)</f>
        <v>9.523809523809533E-2</v>
      </c>
      <c r="AL3" s="8" cm="1">
        <f t="array" aca="1" ref="AL3" ca="1">INDEX($A$3:$A$35,ROWS($A$3:$A$35)*RAND()+1)</f>
        <v>0.44444444444444453</v>
      </c>
      <c r="AM3" s="8" cm="1">
        <f t="array" aca="1" ref="AM3" ca="1">INDEX($A$3:$A$35,ROWS($A$3:$A$35)*RAND()+1)</f>
        <v>1.1379310344827587</v>
      </c>
      <c r="AN3" s="8" cm="1">
        <f t="array" aca="1" ref="AN3" ca="1">INDEX($A$3:$A$35,ROWS($A$3:$A$35)*RAND()+1)</f>
        <v>0.625</v>
      </c>
    </row>
    <row r="4" spans="1:40" x14ac:dyDescent="0.25">
      <c r="A4" s="34">
        <v>0.33333333333333331</v>
      </c>
      <c r="B4" s="8">
        <v>0.17105263157894737</v>
      </c>
      <c r="D4" s="54" t="s">
        <v>144</v>
      </c>
      <c r="E4" s="55">
        <v>0.95</v>
      </c>
      <c r="F4" s="55">
        <v>0.95</v>
      </c>
      <c r="H4" s="8" cm="1">
        <f t="array" aca="1" ref="H4" ca="1">INDEX($A$3:$A$35,ROWS($A$3:$A$35)*RAND()+1)</f>
        <v>1.1379310344827587</v>
      </c>
      <c r="I4" s="8" cm="1">
        <f t="array" aca="1" ref="I4" ca="1">INDEX($A$3:$A$35,ROWS($A$3:$A$35)*RAND()+1)</f>
        <v>0.13953488372093023</v>
      </c>
      <c r="J4" s="8" cm="1">
        <f t="array" aca="1" ref="J4" ca="1">INDEX($A$3:$A$35,ROWS($A$3:$A$35)*RAND()+1)</f>
        <v>-0.16176470588235306</v>
      </c>
      <c r="K4" s="8" cm="1">
        <f t="array" aca="1" ref="K4" ca="1">INDEX($A$3:$A$35,ROWS($A$3:$A$35)*RAND()+1)</f>
        <v>0.75757575757575735</v>
      </c>
      <c r="L4" s="8" cm="1">
        <f t="array" aca="1" ref="L4" ca="1">INDEX($A$3:$A$35,ROWS($A$3:$A$35)*RAND()+1)</f>
        <v>0.25641025641025633</v>
      </c>
      <c r="M4" s="8" cm="1">
        <f t="array" aca="1" ref="M4" ca="1">INDEX($A$3:$A$35,ROWS($A$3:$A$35)*RAND()+1)</f>
        <v>0.49999999999999978</v>
      </c>
      <c r="N4" s="8" cm="1">
        <f t="array" aca="1" ref="N4" ca="1">INDEX($A$3:$A$35,ROWS($A$3:$A$35)*RAND()+1)</f>
        <v>0.51428571428571446</v>
      </c>
      <c r="O4" s="8" cm="1">
        <f t="array" aca="1" ref="O4" ca="1">INDEX($A$3:$A$35,ROWS($A$3:$A$35)*RAND()+1)</f>
        <v>0.13953488372093023</v>
      </c>
      <c r="P4" s="8" cm="1">
        <f t="array" aca="1" ref="P4" ca="1">INDEX($A$3:$A$35,ROWS($A$3:$A$35)*RAND()+1)</f>
        <v>3.3333333333333368E-2</v>
      </c>
      <c r="Q4" s="8" cm="1">
        <f t="array" aca="1" ref="Q4" ca="1">INDEX($A$3:$A$35,ROWS($A$3:$A$35)*RAND()+1)</f>
        <v>0.42857142857142849</v>
      </c>
      <c r="R4" s="8" cm="1">
        <f t="array" aca="1" ref="R4" ca="1">INDEX($A$3:$A$35,ROWS($A$3:$A$35)*RAND()+1)</f>
        <v>0.49999999999999978</v>
      </c>
      <c r="S4" s="8" cm="1">
        <f t="array" aca="1" ref="S4" ca="1">INDEX($A$3:$A$35,ROWS($A$3:$A$35)*RAND()+1)</f>
        <v>0.36363636363636359</v>
      </c>
      <c r="T4" s="8" cm="1">
        <f t="array" aca="1" ref="T4" ca="1">INDEX($A$3:$A$35,ROWS($A$3:$A$35)*RAND()+1)</f>
        <v>0.25641025641025633</v>
      </c>
      <c r="U4" s="8" cm="1">
        <f t="array" aca="1" ref="U4" ca="1">INDEX($A$3:$A$35,ROWS($A$3:$A$35)*RAND()+1)</f>
        <v>0.42424242424242409</v>
      </c>
      <c r="V4" s="8" cm="1">
        <f t="array" aca="1" ref="V4" ca="1">INDEX($A$3:$A$35,ROWS($A$3:$A$35)*RAND()+1)</f>
        <v>0.75757575757575735</v>
      </c>
      <c r="W4" s="8" cm="1">
        <f t="array" aca="1" ref="W4" ca="1">INDEX($A$3:$A$35,ROWS($A$3:$A$35)*RAND()+1)</f>
        <v>-9.7560975609756059E-2</v>
      </c>
      <c r="X4" s="8" cm="1">
        <f t="array" aca="1" ref="X4" ca="1">INDEX($A$3:$A$35,ROWS($A$3:$A$35)*RAND()+1)</f>
        <v>0.29032258064516137</v>
      </c>
      <c r="Y4" s="8" cm="1">
        <f t="array" aca="1" ref="Y4" ca="1">INDEX($A$3:$A$35,ROWS($A$3:$A$35)*RAND()+1)</f>
        <v>0.44444444444444453</v>
      </c>
      <c r="Z4" s="8" cm="1">
        <f t="array" aca="1" ref="Z4" ca="1">INDEX($A$3:$A$35,ROWS($A$3:$A$35)*RAND()+1)</f>
        <v>-0.16176470588235306</v>
      </c>
      <c r="AA4" s="8" cm="1">
        <f t="array" aca="1" ref="AA4" ca="1">INDEX($A$3:$A$35,ROWS($A$3:$A$35)*RAND()+1)</f>
        <v>3.3333333333333368E-2</v>
      </c>
      <c r="AB4" s="8" cm="1">
        <f t="array" aca="1" ref="AB4" ca="1">INDEX($A$3:$A$35,ROWS($A$3:$A$35)*RAND()+1)</f>
        <v>0.42105263157894746</v>
      </c>
      <c r="AC4" s="8" cm="1">
        <f t="array" aca="1" ref="AC4" ca="1">INDEX($A$3:$A$35,ROWS($A$3:$A$35)*RAND()+1)</f>
        <v>0.52631578947368407</v>
      </c>
      <c r="AD4" s="8" cm="1">
        <f t="array" aca="1" ref="AD4" ca="1">INDEX($A$3:$A$35,ROWS($A$3:$A$35)*RAND()+1)</f>
        <v>0.625</v>
      </c>
      <c r="AE4" s="8" cm="1">
        <f t="array" aca="1" ref="AE4" ca="1">INDEX($A$3:$A$35,ROWS($A$3:$A$35)*RAND()+1)</f>
        <v>0.51612903225806439</v>
      </c>
      <c r="AF4" s="8" cm="1">
        <f t="array" aca="1" ref="AF4" ca="1">INDEX($A$3:$A$35,ROWS($A$3:$A$35)*RAND()+1)</f>
        <v>9.7560975609756184E-2</v>
      </c>
      <c r="AG4" s="8" cm="1">
        <f t="array" aca="1" ref="AG4" ca="1">INDEX($A$3:$A$35,ROWS($A$3:$A$35)*RAND()+1)</f>
        <v>0.60714285714285698</v>
      </c>
      <c r="AH4" s="8" cm="1">
        <f t="array" aca="1" ref="AH4" ca="1">INDEX($A$3:$A$35,ROWS($A$3:$A$35)*RAND()+1)</f>
        <v>-0.16176470588235306</v>
      </c>
      <c r="AI4" s="8" cm="1">
        <f t="array" aca="1" ref="AI4" ca="1">INDEX($A$3:$A$35,ROWS($A$3:$A$35)*RAND()+1)</f>
        <v>1</v>
      </c>
      <c r="AJ4" s="8" cm="1">
        <f t="array" aca="1" ref="AJ4" ca="1">INDEX($A$3:$A$35,ROWS($A$3:$A$35)*RAND()+1)</f>
        <v>0.45161290322580649</v>
      </c>
      <c r="AK4" s="8" cm="1">
        <f t="array" aca="1" ref="AK4" ca="1">INDEX($A$3:$A$35,ROWS($A$3:$A$35)*RAND()+1)</f>
        <v>0.36363636363636359</v>
      </c>
      <c r="AL4" s="8" cm="1">
        <f t="array" aca="1" ref="AL4" ca="1">INDEX($A$3:$A$35,ROWS($A$3:$A$35)*RAND()+1)</f>
        <v>1</v>
      </c>
      <c r="AM4" s="8" cm="1">
        <f t="array" aca="1" ref="AM4" ca="1">INDEX($A$3:$A$35,ROWS($A$3:$A$35)*RAND()+1)</f>
        <v>-9.7560975609756059E-2</v>
      </c>
      <c r="AN4" s="8" cm="1">
        <f t="array" aca="1" ref="AN4" ca="1">INDEX($A$3:$A$35,ROWS($A$3:$A$35)*RAND()+1)</f>
        <v>0.44444444444444453</v>
      </c>
    </row>
    <row r="5" spans="1:40" x14ac:dyDescent="0.25">
      <c r="A5" s="34">
        <v>0.42105263157894746</v>
      </c>
      <c r="B5" s="8">
        <v>8.0000000000000071E-2</v>
      </c>
      <c r="D5" s="54" t="s">
        <v>145</v>
      </c>
      <c r="E5" s="56">
        <f ca="1">COUNT(H18:AN18)</f>
        <v>33</v>
      </c>
      <c r="F5" s="56">
        <f ca="1">COUNT(H38:BM38)</f>
        <v>33</v>
      </c>
      <c r="H5" s="8" cm="1">
        <f t="array" aca="1" ref="H5" ca="1">INDEX($A$3:$A$35,ROWS($A$3:$A$35)*RAND()+1)</f>
        <v>0.75757575757575735</v>
      </c>
      <c r="I5" s="8" cm="1">
        <f t="array" aca="1" ref="I5" ca="1">INDEX($A$3:$A$35,ROWS($A$3:$A$35)*RAND()+1)</f>
        <v>0.13953488372093023</v>
      </c>
      <c r="J5" s="8" cm="1">
        <f t="array" aca="1" ref="J5" ca="1">INDEX($A$3:$A$35,ROWS($A$3:$A$35)*RAND()+1)</f>
        <v>0.51428571428571446</v>
      </c>
      <c r="K5" s="8" cm="1">
        <f t="array" aca="1" ref="K5" ca="1">INDEX($A$3:$A$35,ROWS($A$3:$A$35)*RAND()+1)</f>
        <v>0.625</v>
      </c>
      <c r="L5" s="8" cm="1">
        <f t="array" aca="1" ref="L5" ca="1">INDEX($A$3:$A$35,ROWS($A$3:$A$35)*RAND()+1)</f>
        <v>0.75757575757575735</v>
      </c>
      <c r="M5" s="8" cm="1">
        <f t="array" aca="1" ref="M5" ca="1">INDEX($A$3:$A$35,ROWS($A$3:$A$35)*RAND()+1)</f>
        <v>0.51428571428571446</v>
      </c>
      <c r="N5" s="8" cm="1">
        <f t="array" aca="1" ref="N5" ca="1">INDEX($A$3:$A$35,ROWS($A$3:$A$35)*RAND()+1)</f>
        <v>0.42857142857142849</v>
      </c>
      <c r="O5" s="8" cm="1">
        <f t="array" aca="1" ref="O5" ca="1">INDEX($A$3:$A$35,ROWS($A$3:$A$35)*RAND()+1)</f>
        <v>0.51428571428571446</v>
      </c>
      <c r="P5" s="8" cm="1">
        <f t="array" aca="1" ref="P5" ca="1">INDEX($A$3:$A$35,ROWS($A$3:$A$35)*RAND()+1)</f>
        <v>0.78260869565217372</v>
      </c>
      <c r="Q5" s="8" cm="1">
        <f t="array" aca="1" ref="Q5" ca="1">INDEX($A$3:$A$35,ROWS($A$3:$A$35)*RAND()+1)</f>
        <v>0.81818181818181823</v>
      </c>
      <c r="R5" s="8" cm="1">
        <f t="array" aca="1" ref="R5" ca="1">INDEX($A$3:$A$35,ROWS($A$3:$A$35)*RAND()+1)</f>
        <v>0.45161290322580649</v>
      </c>
      <c r="S5" s="8" cm="1">
        <f t="array" aca="1" ref="S5" ca="1">INDEX($A$3:$A$35,ROWS($A$3:$A$35)*RAND()+1)</f>
        <v>0.36363636363636359</v>
      </c>
      <c r="T5" s="8" cm="1">
        <f t="array" aca="1" ref="T5" ca="1">INDEX($A$3:$A$35,ROWS($A$3:$A$35)*RAND()+1)</f>
        <v>1.1379310344827587</v>
      </c>
      <c r="U5" s="8" cm="1">
        <f t="array" aca="1" ref="U5" ca="1">INDEX($A$3:$A$35,ROWS($A$3:$A$35)*RAND()+1)</f>
        <v>0.25641025641025633</v>
      </c>
      <c r="V5" s="8" cm="1">
        <f t="array" aca="1" ref="V5" ca="1">INDEX($A$3:$A$35,ROWS($A$3:$A$35)*RAND()+1)</f>
        <v>9.7560975609756184E-2</v>
      </c>
      <c r="W5" s="8" cm="1">
        <f t="array" aca="1" ref="W5" ca="1">INDEX($A$3:$A$35,ROWS($A$3:$A$35)*RAND()+1)</f>
        <v>0.29032258064516137</v>
      </c>
      <c r="X5" s="8" cm="1">
        <f t="array" aca="1" ref="X5" ca="1">INDEX($A$3:$A$35,ROWS($A$3:$A$35)*RAND()+1)</f>
        <v>0.29032258064516137</v>
      </c>
      <c r="Y5" s="8" cm="1">
        <f t="array" aca="1" ref="Y5" ca="1">INDEX($A$3:$A$35,ROWS($A$3:$A$35)*RAND()+1)</f>
        <v>0.45161290322580649</v>
      </c>
      <c r="Z5" s="8" cm="1">
        <f t="array" aca="1" ref="Z5" ca="1">INDEX($A$3:$A$35,ROWS($A$3:$A$35)*RAND()+1)</f>
        <v>0.42105263157894746</v>
      </c>
      <c r="AA5" s="8" cm="1">
        <f t="array" aca="1" ref="AA5" ca="1">INDEX($A$3:$A$35,ROWS($A$3:$A$35)*RAND()+1)</f>
        <v>1</v>
      </c>
      <c r="AB5" s="8" cm="1">
        <f t="array" aca="1" ref="AB5" ca="1">INDEX($A$3:$A$35,ROWS($A$3:$A$35)*RAND()+1)</f>
        <v>1</v>
      </c>
      <c r="AC5" s="8" cm="1">
        <f t="array" aca="1" ref="AC5" ca="1">INDEX($A$3:$A$35,ROWS($A$3:$A$35)*RAND()+1)</f>
        <v>0.25641025641025633</v>
      </c>
      <c r="AD5" s="8" cm="1">
        <f t="array" aca="1" ref="AD5" ca="1">INDEX($A$3:$A$35,ROWS($A$3:$A$35)*RAND()+1)</f>
        <v>0.42424242424242409</v>
      </c>
      <c r="AE5" s="8" cm="1">
        <f t="array" aca="1" ref="AE5" ca="1">INDEX($A$3:$A$35,ROWS($A$3:$A$35)*RAND()+1)</f>
        <v>0.51612903225806439</v>
      </c>
      <c r="AF5" s="8" cm="1">
        <f t="array" aca="1" ref="AF5" ca="1">INDEX($A$3:$A$35,ROWS($A$3:$A$35)*RAND()+1)</f>
        <v>0.36363636363636359</v>
      </c>
      <c r="AG5" s="8" cm="1">
        <f t="array" aca="1" ref="AG5" ca="1">INDEX($A$3:$A$35,ROWS($A$3:$A$35)*RAND()+1)</f>
        <v>0.60714285714285698</v>
      </c>
      <c r="AH5" s="8" cm="1">
        <f t="array" aca="1" ref="AH5" ca="1">INDEX($A$3:$A$35,ROWS($A$3:$A$35)*RAND()+1)</f>
        <v>0.45161290322580649</v>
      </c>
      <c r="AI5" s="8" cm="1">
        <f t="array" aca="1" ref="AI5" ca="1">INDEX($A$3:$A$35,ROWS($A$3:$A$35)*RAND()+1)</f>
        <v>1</v>
      </c>
      <c r="AJ5" s="8" cm="1">
        <f t="array" aca="1" ref="AJ5" ca="1">INDEX($A$3:$A$35,ROWS($A$3:$A$35)*RAND()+1)</f>
        <v>0.42424242424242409</v>
      </c>
      <c r="AK5" s="8" cm="1">
        <f t="array" aca="1" ref="AK5" ca="1">INDEX($A$3:$A$35,ROWS($A$3:$A$35)*RAND()+1)</f>
        <v>0.54545454545454541</v>
      </c>
      <c r="AL5" s="8" cm="1">
        <f t="array" aca="1" ref="AL5" ca="1">INDEX($A$3:$A$35,ROWS($A$3:$A$35)*RAND()+1)</f>
        <v>0.45161290322580649</v>
      </c>
      <c r="AM5" s="8" cm="1">
        <f t="array" aca="1" ref="AM5" ca="1">INDEX($A$3:$A$35,ROWS($A$3:$A$35)*RAND()+1)</f>
        <v>0.45161290322580649</v>
      </c>
      <c r="AN5" s="8" cm="1">
        <f t="array" aca="1" ref="AN5" ca="1">INDEX($A$3:$A$35,ROWS($A$3:$A$35)*RAND()+1)</f>
        <v>0.45161290322580649</v>
      </c>
    </row>
    <row r="6" spans="1:40" x14ac:dyDescent="0.25">
      <c r="A6" s="34">
        <v>-0.16176470588235306</v>
      </c>
      <c r="B6" s="8">
        <v>5.0505050505050553E-2</v>
      </c>
      <c r="D6" s="54" t="s">
        <v>139</v>
      </c>
      <c r="E6" s="57">
        <f ca="1">AVERAGE(H18:AN18)</f>
        <v>0.41648169077249581</v>
      </c>
      <c r="F6" s="57">
        <f ca="1">AVERAGE(H38:AN38)</f>
        <v>0.14745716687733806</v>
      </c>
      <c r="H6" s="8" cm="1">
        <f t="array" aca="1" ref="H6" ca="1">INDEX($A$3:$A$35,ROWS($A$3:$A$35)*RAND()+1)</f>
        <v>-0.16176470588235306</v>
      </c>
      <c r="I6" s="8" cm="1">
        <f t="array" aca="1" ref="I6" ca="1">INDEX($A$3:$A$35,ROWS($A$3:$A$35)*RAND()+1)</f>
        <v>-9.7560975609756059E-2</v>
      </c>
      <c r="J6" s="8" cm="1">
        <f t="array" aca="1" ref="J6" ca="1">INDEX($A$3:$A$35,ROWS($A$3:$A$35)*RAND()+1)</f>
        <v>0.51428571428571446</v>
      </c>
      <c r="K6" s="8" cm="1">
        <f t="array" aca="1" ref="K6" ca="1">INDEX($A$3:$A$35,ROWS($A$3:$A$35)*RAND()+1)</f>
        <v>9.7560975609756184E-2</v>
      </c>
      <c r="L6" s="8" cm="1">
        <f t="array" aca="1" ref="L6" ca="1">INDEX($A$3:$A$35,ROWS($A$3:$A$35)*RAND()+1)</f>
        <v>1</v>
      </c>
      <c r="M6" s="8" cm="1">
        <f t="array" aca="1" ref="M6" ca="1">INDEX($A$3:$A$35,ROWS($A$3:$A$35)*RAND()+1)</f>
        <v>0.54545454545454541</v>
      </c>
      <c r="N6" s="8" cm="1">
        <f t="array" aca="1" ref="N6" ca="1">INDEX($A$3:$A$35,ROWS($A$3:$A$35)*RAND()+1)</f>
        <v>0.51428571428571446</v>
      </c>
      <c r="O6" s="8" cm="1">
        <f t="array" aca="1" ref="O6" ca="1">INDEX($A$3:$A$35,ROWS($A$3:$A$35)*RAND()+1)</f>
        <v>1</v>
      </c>
      <c r="P6" s="8" cm="1">
        <f t="array" aca="1" ref="P6" ca="1">INDEX($A$3:$A$35,ROWS($A$3:$A$35)*RAND()+1)</f>
        <v>0.54545454545454541</v>
      </c>
      <c r="Q6" s="8" cm="1">
        <f t="array" aca="1" ref="Q6" ca="1">INDEX($A$3:$A$35,ROWS($A$3:$A$35)*RAND()+1)</f>
        <v>0.44444444444444453</v>
      </c>
      <c r="R6" s="8" cm="1">
        <f t="array" aca="1" ref="R6" ca="1">INDEX($A$3:$A$35,ROWS($A$3:$A$35)*RAND()+1)</f>
        <v>0.54545454545454541</v>
      </c>
      <c r="S6" s="8" cm="1">
        <f t="array" aca="1" ref="S6" ca="1">INDEX($A$3:$A$35,ROWS($A$3:$A$35)*RAND()+1)</f>
        <v>0.44444444444444453</v>
      </c>
      <c r="T6" s="8" cm="1">
        <f t="array" aca="1" ref="T6" ca="1">INDEX($A$3:$A$35,ROWS($A$3:$A$35)*RAND()+1)</f>
        <v>0.60714285714285698</v>
      </c>
      <c r="U6" s="8" cm="1">
        <f t="array" aca="1" ref="U6" ca="1">INDEX($A$3:$A$35,ROWS($A$3:$A$35)*RAND()+1)</f>
        <v>0.17142857142857143</v>
      </c>
      <c r="V6" s="8" cm="1">
        <f t="array" aca="1" ref="V6" ca="1">INDEX($A$3:$A$35,ROWS($A$3:$A$35)*RAND()+1)</f>
        <v>0.13953488372093023</v>
      </c>
      <c r="W6" s="8" cm="1">
        <f t="array" aca="1" ref="W6" ca="1">INDEX($A$3:$A$35,ROWS($A$3:$A$35)*RAND()+1)</f>
        <v>0.45161290322580649</v>
      </c>
      <c r="X6" s="8" cm="1">
        <f t="array" aca="1" ref="X6" ca="1">INDEX($A$3:$A$35,ROWS($A$3:$A$35)*RAND()+1)</f>
        <v>0.29032258064516137</v>
      </c>
      <c r="Y6" s="8" cm="1">
        <f t="array" aca="1" ref="Y6" ca="1">INDEX($A$3:$A$35,ROWS($A$3:$A$35)*RAND()+1)</f>
        <v>-4.878048780487796E-2</v>
      </c>
      <c r="Z6" s="8" cm="1">
        <f t="array" aca="1" ref="Z6" ca="1">INDEX($A$3:$A$35,ROWS($A$3:$A$35)*RAND()+1)</f>
        <v>0.51612903225806439</v>
      </c>
      <c r="AA6" s="8" cm="1">
        <f t="array" aca="1" ref="AA6" ca="1">INDEX($A$3:$A$35,ROWS($A$3:$A$35)*RAND()+1)</f>
        <v>6.8965517241379379E-2</v>
      </c>
      <c r="AB6" s="8" cm="1">
        <f t="array" aca="1" ref="AB6" ca="1">INDEX($A$3:$A$35,ROWS($A$3:$A$35)*RAND()+1)</f>
        <v>0.51428571428571446</v>
      </c>
      <c r="AC6" s="8" cm="1">
        <f t="array" aca="1" ref="AC6" ca="1">INDEX($A$3:$A$35,ROWS($A$3:$A$35)*RAND()+1)</f>
        <v>0.78260869565217372</v>
      </c>
      <c r="AD6" s="8" cm="1">
        <f t="array" aca="1" ref="AD6" ca="1">INDEX($A$3:$A$35,ROWS($A$3:$A$35)*RAND()+1)</f>
        <v>0.51428571428571446</v>
      </c>
      <c r="AE6" s="8" cm="1">
        <f t="array" aca="1" ref="AE6" ca="1">INDEX($A$3:$A$35,ROWS($A$3:$A$35)*RAND()+1)</f>
        <v>9.7560975609756184E-2</v>
      </c>
      <c r="AF6" s="8" cm="1">
        <f t="array" aca="1" ref="AF6" ca="1">INDEX($A$3:$A$35,ROWS($A$3:$A$35)*RAND()+1)</f>
        <v>0.54545454545454541</v>
      </c>
      <c r="AG6" s="8" cm="1">
        <f t="array" aca="1" ref="AG6" ca="1">INDEX($A$3:$A$35,ROWS($A$3:$A$35)*RAND()+1)</f>
        <v>0.52631578947368407</v>
      </c>
      <c r="AH6" s="8" cm="1">
        <f t="array" aca="1" ref="AH6" ca="1">INDEX($A$3:$A$35,ROWS($A$3:$A$35)*RAND()+1)</f>
        <v>1</v>
      </c>
      <c r="AI6" s="8" cm="1">
        <f t="array" aca="1" ref="AI6" ca="1">INDEX($A$3:$A$35,ROWS($A$3:$A$35)*RAND()+1)</f>
        <v>1</v>
      </c>
      <c r="AJ6" s="8" cm="1">
        <f t="array" aca="1" ref="AJ6" ca="1">INDEX($A$3:$A$35,ROWS($A$3:$A$35)*RAND()+1)</f>
        <v>0.45161290322580649</v>
      </c>
      <c r="AK6" s="8" cm="1">
        <f t="array" aca="1" ref="AK6" ca="1">INDEX($A$3:$A$35,ROWS($A$3:$A$35)*RAND()+1)</f>
        <v>0.45161290322580649</v>
      </c>
      <c r="AL6" s="8" cm="1">
        <f t="array" aca="1" ref="AL6" ca="1">INDEX($A$3:$A$35,ROWS($A$3:$A$35)*RAND()+1)</f>
        <v>-4.878048780487796E-2</v>
      </c>
      <c r="AM6" s="8" cm="1">
        <f t="array" aca="1" ref="AM6" ca="1">INDEX($A$3:$A$35,ROWS($A$3:$A$35)*RAND()+1)</f>
        <v>0.44444444444444453</v>
      </c>
      <c r="AN6" s="8" cm="1">
        <f t="array" aca="1" ref="AN6" ca="1">INDEX($A$3:$A$35,ROWS($A$3:$A$35)*RAND()+1)</f>
        <v>0.45161290322580649</v>
      </c>
    </row>
    <row r="7" spans="1:40" x14ac:dyDescent="0.25">
      <c r="A7" s="34">
        <v>0.45161290322580649</v>
      </c>
      <c r="B7" s="8">
        <v>0.22857142857142862</v>
      </c>
      <c r="D7" s="54" t="s">
        <v>140</v>
      </c>
      <c r="E7" s="57">
        <f ca="1">_xlfn.STDEV.S(H18:AN18)</f>
        <v>7.5658328582821593E-2</v>
      </c>
      <c r="F7" s="57">
        <f ca="1">_xlfn.STDEV.S(H38:AN38)</f>
        <v>3.6335329560809711E-2</v>
      </c>
      <c r="H7" s="8" cm="1">
        <f t="array" aca="1" ref="H7" ca="1">INDEX($A$3:$A$35,ROWS($A$3:$A$35)*RAND()+1)</f>
        <v>0.45161290322580649</v>
      </c>
      <c r="I7" s="8" cm="1">
        <f t="array" aca="1" ref="I7" ca="1">INDEX($A$3:$A$35,ROWS($A$3:$A$35)*RAND()+1)</f>
        <v>0.13953488372093023</v>
      </c>
      <c r="J7" s="8" cm="1">
        <f t="array" aca="1" ref="J7" ca="1">INDEX($A$3:$A$35,ROWS($A$3:$A$35)*RAND()+1)</f>
        <v>-4.878048780487796E-2</v>
      </c>
      <c r="K7" s="8" cm="1">
        <f t="array" aca="1" ref="K7" ca="1">INDEX($A$3:$A$35,ROWS($A$3:$A$35)*RAND()+1)</f>
        <v>-4.878048780487796E-2</v>
      </c>
      <c r="L7" s="8" cm="1">
        <f t="array" aca="1" ref="L7" ca="1">INDEX($A$3:$A$35,ROWS($A$3:$A$35)*RAND()+1)</f>
        <v>0.51428571428571446</v>
      </c>
      <c r="M7" s="8" cm="1">
        <f t="array" aca="1" ref="M7" ca="1">INDEX($A$3:$A$35,ROWS($A$3:$A$35)*RAND()+1)</f>
        <v>3.3333333333333368E-2</v>
      </c>
      <c r="N7" s="8" cm="1">
        <f t="array" aca="1" ref="N7" ca="1">INDEX($A$3:$A$35,ROWS($A$3:$A$35)*RAND()+1)</f>
        <v>0.25641025641025633</v>
      </c>
      <c r="O7" s="8" cm="1">
        <f t="array" aca="1" ref="O7" ca="1">INDEX($A$3:$A$35,ROWS($A$3:$A$35)*RAND()+1)</f>
        <v>0.25641025641025633</v>
      </c>
      <c r="P7" s="8" cm="1">
        <f t="array" aca="1" ref="P7" ca="1">INDEX($A$3:$A$35,ROWS($A$3:$A$35)*RAND()+1)</f>
        <v>0.29032258064516137</v>
      </c>
      <c r="Q7" s="8" cm="1">
        <f t="array" aca="1" ref="Q7" ca="1">INDEX($A$3:$A$35,ROWS($A$3:$A$35)*RAND()+1)</f>
        <v>0.25641025641025633</v>
      </c>
      <c r="R7" s="8" cm="1">
        <f t="array" aca="1" ref="R7" ca="1">INDEX($A$3:$A$35,ROWS($A$3:$A$35)*RAND()+1)</f>
        <v>0.68750000000000011</v>
      </c>
      <c r="S7" s="8" cm="1">
        <f t="array" aca="1" ref="S7" ca="1">INDEX($A$3:$A$35,ROWS($A$3:$A$35)*RAND()+1)</f>
        <v>1.1379310344827587</v>
      </c>
      <c r="T7" s="8" cm="1">
        <f t="array" aca="1" ref="T7" ca="1">INDEX($A$3:$A$35,ROWS($A$3:$A$35)*RAND()+1)</f>
        <v>1.1379310344827587</v>
      </c>
      <c r="U7" s="8" cm="1">
        <f t="array" aca="1" ref="U7" ca="1">INDEX($A$3:$A$35,ROWS($A$3:$A$35)*RAND()+1)</f>
        <v>0.25641025641025633</v>
      </c>
      <c r="V7" s="8" cm="1">
        <f t="array" aca="1" ref="V7" ca="1">INDEX($A$3:$A$35,ROWS($A$3:$A$35)*RAND()+1)</f>
        <v>0.42105263157894746</v>
      </c>
      <c r="W7" s="8" cm="1">
        <f t="array" aca="1" ref="W7" ca="1">INDEX($A$3:$A$35,ROWS($A$3:$A$35)*RAND()+1)</f>
        <v>0.54545454545454541</v>
      </c>
      <c r="X7" s="8" cm="1">
        <f t="array" aca="1" ref="X7" ca="1">INDEX($A$3:$A$35,ROWS($A$3:$A$35)*RAND()+1)</f>
        <v>0.51428571428571446</v>
      </c>
      <c r="Y7" s="8" cm="1">
        <f t="array" aca="1" ref="Y7" ca="1">INDEX($A$3:$A$35,ROWS($A$3:$A$35)*RAND()+1)</f>
        <v>0.51428571428571446</v>
      </c>
      <c r="Z7" s="8" cm="1">
        <f t="array" aca="1" ref="Z7" ca="1">INDEX($A$3:$A$35,ROWS($A$3:$A$35)*RAND()+1)</f>
        <v>0.42424242424242409</v>
      </c>
      <c r="AA7" s="8" cm="1">
        <f t="array" aca="1" ref="AA7" ca="1">INDEX($A$3:$A$35,ROWS($A$3:$A$35)*RAND()+1)</f>
        <v>6.8965517241379379E-2</v>
      </c>
      <c r="AB7" s="8" cm="1">
        <f t="array" aca="1" ref="AB7" ca="1">INDEX($A$3:$A$35,ROWS($A$3:$A$35)*RAND()+1)</f>
        <v>0.45161290322580649</v>
      </c>
      <c r="AC7" s="8" cm="1">
        <f t="array" aca="1" ref="AC7" ca="1">INDEX($A$3:$A$35,ROWS($A$3:$A$35)*RAND()+1)</f>
        <v>-9.7560975609756059E-2</v>
      </c>
      <c r="AD7" s="8" cm="1">
        <f t="array" aca="1" ref="AD7" ca="1">INDEX($A$3:$A$35,ROWS($A$3:$A$35)*RAND()+1)</f>
        <v>3.3333333333333368E-2</v>
      </c>
      <c r="AE7" s="8" cm="1">
        <f t="array" aca="1" ref="AE7" ca="1">INDEX($A$3:$A$35,ROWS($A$3:$A$35)*RAND()+1)</f>
        <v>0.45161290322580649</v>
      </c>
      <c r="AF7" s="8" cm="1">
        <f t="array" aca="1" ref="AF7" ca="1">INDEX($A$3:$A$35,ROWS($A$3:$A$35)*RAND()+1)</f>
        <v>0.33333333333333331</v>
      </c>
      <c r="AG7" s="8" cm="1">
        <f t="array" aca="1" ref="AG7" ca="1">INDEX($A$3:$A$35,ROWS($A$3:$A$35)*RAND()+1)</f>
        <v>-4.878048780487796E-2</v>
      </c>
      <c r="AH7" s="8" cm="1">
        <f t="array" aca="1" ref="AH7" ca="1">INDEX($A$3:$A$35,ROWS($A$3:$A$35)*RAND()+1)</f>
        <v>0.60714285714285698</v>
      </c>
      <c r="AI7" s="8" cm="1">
        <f t="array" aca="1" ref="AI7" ca="1">INDEX($A$3:$A$35,ROWS($A$3:$A$35)*RAND()+1)</f>
        <v>0.54545454545454541</v>
      </c>
      <c r="AJ7" s="8" cm="1">
        <f t="array" aca="1" ref="AJ7" ca="1">INDEX($A$3:$A$35,ROWS($A$3:$A$35)*RAND()+1)</f>
        <v>0.25641025641025633</v>
      </c>
      <c r="AK7" s="8" cm="1">
        <f t="array" aca="1" ref="AK7" ca="1">INDEX($A$3:$A$35,ROWS($A$3:$A$35)*RAND()+1)</f>
        <v>0.42424242424242409</v>
      </c>
      <c r="AL7" s="8" cm="1">
        <f t="array" aca="1" ref="AL7" ca="1">INDEX($A$3:$A$35,ROWS($A$3:$A$35)*RAND()+1)</f>
        <v>1.1379310344827587</v>
      </c>
      <c r="AM7" s="8" cm="1">
        <f t="array" aca="1" ref="AM7" ca="1">INDEX($A$3:$A$35,ROWS($A$3:$A$35)*RAND()+1)</f>
        <v>0.54545454545454541</v>
      </c>
      <c r="AN7" s="8" cm="1">
        <f t="array" aca="1" ref="AN7" ca="1">INDEX($A$3:$A$35,ROWS($A$3:$A$35)*RAND()+1)</f>
        <v>0.42424242424242409</v>
      </c>
    </row>
    <row r="8" spans="1:40" x14ac:dyDescent="0.25">
      <c r="A8" s="34">
        <v>0.60714285714285698</v>
      </c>
      <c r="B8" s="8">
        <v>0.33333333333333348</v>
      </c>
      <c r="D8" s="54" t="s">
        <v>141</v>
      </c>
      <c r="E8" s="57">
        <f ca="1">E7/SQRT(E5-1)</f>
        <v>1.3374629298538285E-2</v>
      </c>
      <c r="F8" s="57">
        <f ca="1">F7/SQRT(F5-1)</f>
        <v>6.4232394822741406E-3</v>
      </c>
      <c r="H8" s="8" cm="1">
        <f t="array" aca="1" ref="H8" ca="1">INDEX($A$3:$A$35,ROWS($A$3:$A$35)*RAND()+1)</f>
        <v>-9.7560975609756059E-2</v>
      </c>
      <c r="I8" s="8" cm="1">
        <f t="array" aca="1" ref="I8" ca="1">INDEX($A$3:$A$35,ROWS($A$3:$A$35)*RAND()+1)</f>
        <v>0.17142857142857143</v>
      </c>
      <c r="J8" s="8" cm="1">
        <f t="array" aca="1" ref="J8" ca="1">INDEX($A$3:$A$35,ROWS($A$3:$A$35)*RAND()+1)</f>
        <v>0.78260869565217372</v>
      </c>
      <c r="K8" s="8" cm="1">
        <f t="array" aca="1" ref="K8" ca="1">INDEX($A$3:$A$35,ROWS($A$3:$A$35)*RAND()+1)</f>
        <v>0.78260869565217372</v>
      </c>
      <c r="L8" s="8" cm="1">
        <f t="array" aca="1" ref="L8" ca="1">INDEX($A$3:$A$35,ROWS($A$3:$A$35)*RAND()+1)</f>
        <v>-4.878048780487796E-2</v>
      </c>
      <c r="M8" s="8" cm="1">
        <f t="array" aca="1" ref="M8" ca="1">INDEX($A$3:$A$35,ROWS($A$3:$A$35)*RAND()+1)</f>
        <v>0.51612903225806439</v>
      </c>
      <c r="N8" s="8" cm="1">
        <f t="array" aca="1" ref="N8" ca="1">INDEX($A$3:$A$35,ROWS($A$3:$A$35)*RAND()+1)</f>
        <v>0.68750000000000011</v>
      </c>
      <c r="O8" s="8" cm="1">
        <f t="array" aca="1" ref="O8" ca="1">INDEX($A$3:$A$35,ROWS($A$3:$A$35)*RAND()+1)</f>
        <v>0.75757575757575735</v>
      </c>
      <c r="P8" s="8" cm="1">
        <f t="array" aca="1" ref="P8" ca="1">INDEX($A$3:$A$35,ROWS($A$3:$A$35)*RAND()+1)</f>
        <v>0.36363636363636359</v>
      </c>
      <c r="Q8" s="8" cm="1">
        <f t="array" aca="1" ref="Q8" ca="1">INDEX($A$3:$A$35,ROWS($A$3:$A$35)*RAND()+1)</f>
        <v>1.1379310344827587</v>
      </c>
      <c r="R8" s="8" cm="1">
        <f t="array" aca="1" ref="R8" ca="1">INDEX($A$3:$A$35,ROWS($A$3:$A$35)*RAND()+1)</f>
        <v>9.7560975609756184E-2</v>
      </c>
      <c r="S8" s="8" cm="1">
        <f t="array" aca="1" ref="S8" ca="1">INDEX($A$3:$A$35,ROWS($A$3:$A$35)*RAND()+1)</f>
        <v>0.60714285714285698</v>
      </c>
      <c r="T8" s="8" cm="1">
        <f t="array" aca="1" ref="T8" ca="1">INDEX($A$3:$A$35,ROWS($A$3:$A$35)*RAND()+1)</f>
        <v>0.54545454545454541</v>
      </c>
      <c r="U8" s="8" cm="1">
        <f t="array" aca="1" ref="U8" ca="1">INDEX($A$3:$A$35,ROWS($A$3:$A$35)*RAND()+1)</f>
        <v>1</v>
      </c>
      <c r="V8" s="8" cm="1">
        <f t="array" aca="1" ref="V8" ca="1">INDEX($A$3:$A$35,ROWS($A$3:$A$35)*RAND()+1)</f>
        <v>0.51612903225806439</v>
      </c>
      <c r="W8" s="8" cm="1">
        <f t="array" aca="1" ref="W8" ca="1">INDEX($A$3:$A$35,ROWS($A$3:$A$35)*RAND()+1)</f>
        <v>0.45161290322580649</v>
      </c>
      <c r="X8" s="8" cm="1">
        <f t="array" aca="1" ref="X8" ca="1">INDEX($A$3:$A$35,ROWS($A$3:$A$35)*RAND()+1)</f>
        <v>0.13953488372093023</v>
      </c>
      <c r="Y8" s="8" cm="1">
        <f t="array" aca="1" ref="Y8" ca="1">INDEX($A$3:$A$35,ROWS($A$3:$A$35)*RAND()+1)</f>
        <v>9.7560975609756184E-2</v>
      </c>
      <c r="Z8" s="8" cm="1">
        <f t="array" aca="1" ref="Z8" ca="1">INDEX($A$3:$A$35,ROWS($A$3:$A$35)*RAND()+1)</f>
        <v>0.51428571428571446</v>
      </c>
      <c r="AA8" s="8" cm="1">
        <f t="array" aca="1" ref="AA8" ca="1">INDEX($A$3:$A$35,ROWS($A$3:$A$35)*RAND()+1)</f>
        <v>0.33333333333333331</v>
      </c>
      <c r="AB8" s="8" cm="1">
        <f t="array" aca="1" ref="AB8" ca="1">INDEX($A$3:$A$35,ROWS($A$3:$A$35)*RAND()+1)</f>
        <v>0.33333333333333331</v>
      </c>
      <c r="AC8" s="8" cm="1">
        <f t="array" aca="1" ref="AC8" ca="1">INDEX($A$3:$A$35,ROWS($A$3:$A$35)*RAND()+1)</f>
        <v>0.44444444444444453</v>
      </c>
      <c r="AD8" s="8" cm="1">
        <f t="array" aca="1" ref="AD8" ca="1">INDEX($A$3:$A$35,ROWS($A$3:$A$35)*RAND()+1)</f>
        <v>9.523809523809533E-2</v>
      </c>
      <c r="AE8" s="8" cm="1">
        <f t="array" aca="1" ref="AE8" ca="1">INDEX($A$3:$A$35,ROWS($A$3:$A$35)*RAND()+1)</f>
        <v>0.42857142857142849</v>
      </c>
      <c r="AF8" s="8" cm="1">
        <f t="array" aca="1" ref="AF8" ca="1">INDEX($A$3:$A$35,ROWS($A$3:$A$35)*RAND()+1)</f>
        <v>0.78260869565217372</v>
      </c>
      <c r="AG8" s="8" cm="1">
        <f t="array" aca="1" ref="AG8" ca="1">INDEX($A$3:$A$35,ROWS($A$3:$A$35)*RAND()+1)</f>
        <v>0.81818181818181823</v>
      </c>
      <c r="AH8" s="8" cm="1">
        <f t="array" aca="1" ref="AH8" ca="1">INDEX($A$3:$A$35,ROWS($A$3:$A$35)*RAND()+1)</f>
        <v>0.54545454545454541</v>
      </c>
      <c r="AI8" s="8" cm="1">
        <f t="array" aca="1" ref="AI8" ca="1">INDEX($A$3:$A$35,ROWS($A$3:$A$35)*RAND()+1)</f>
        <v>0.625</v>
      </c>
      <c r="AJ8" s="8" cm="1">
        <f t="array" aca="1" ref="AJ8" ca="1">INDEX($A$3:$A$35,ROWS($A$3:$A$35)*RAND()+1)</f>
        <v>6.8965517241379379E-2</v>
      </c>
      <c r="AK8" s="8" cm="1">
        <f t="array" aca="1" ref="AK8" ca="1">INDEX($A$3:$A$35,ROWS($A$3:$A$35)*RAND()+1)</f>
        <v>0.49999999999999978</v>
      </c>
      <c r="AL8" s="8" cm="1">
        <f t="array" aca="1" ref="AL8" ca="1">INDEX($A$3:$A$35,ROWS($A$3:$A$35)*RAND()+1)</f>
        <v>0.625</v>
      </c>
      <c r="AM8" s="8" cm="1">
        <f t="array" aca="1" ref="AM8" ca="1">INDEX($A$3:$A$35,ROWS($A$3:$A$35)*RAND()+1)</f>
        <v>0.81818181818181823</v>
      </c>
      <c r="AN8" s="8" cm="1">
        <f t="array" aca="1" ref="AN8" ca="1">INDEX($A$3:$A$35,ROWS($A$3:$A$35)*RAND()+1)</f>
        <v>3.3333333333333368E-2</v>
      </c>
    </row>
    <row r="9" spans="1:40" x14ac:dyDescent="0.25">
      <c r="A9" s="34">
        <v>0.78260869565217372</v>
      </c>
      <c r="B9" s="8">
        <v>0.39655172413793122</v>
      </c>
      <c r="D9" s="54" t="s">
        <v>60</v>
      </c>
      <c r="E9" s="58">
        <f ca="1">_xlfn.T.INV.2T(1-E4,E5-1)</f>
        <v>2.0369333434601011</v>
      </c>
      <c r="F9" s="58">
        <v>2.0369333434600998</v>
      </c>
      <c r="H9" s="8" cm="1">
        <f t="array" aca="1" ref="H9" ca="1">INDEX($A$3:$A$35,ROWS($A$3:$A$35)*RAND()+1)</f>
        <v>0.29032258064516137</v>
      </c>
      <c r="I9" s="8" cm="1">
        <f t="array" aca="1" ref="I9" ca="1">INDEX($A$3:$A$35,ROWS($A$3:$A$35)*RAND()+1)</f>
        <v>0.42857142857142849</v>
      </c>
      <c r="J9" s="8" cm="1">
        <f t="array" aca="1" ref="J9" ca="1">INDEX($A$3:$A$35,ROWS($A$3:$A$35)*RAND()+1)</f>
        <v>0.81818181818181823</v>
      </c>
      <c r="K9" s="8" cm="1">
        <f t="array" aca="1" ref="K9" ca="1">INDEX($A$3:$A$35,ROWS($A$3:$A$35)*RAND()+1)</f>
        <v>0.17142857142857143</v>
      </c>
      <c r="L9" s="8" cm="1">
        <f t="array" aca="1" ref="L9" ca="1">INDEX($A$3:$A$35,ROWS($A$3:$A$35)*RAND()+1)</f>
        <v>9.523809523809533E-2</v>
      </c>
      <c r="M9" s="8" cm="1">
        <f t="array" aca="1" ref="M9" ca="1">INDEX($A$3:$A$35,ROWS($A$3:$A$35)*RAND()+1)</f>
        <v>0.68750000000000011</v>
      </c>
      <c r="N9" s="8" cm="1">
        <f t="array" aca="1" ref="N9" ca="1">INDEX($A$3:$A$35,ROWS($A$3:$A$35)*RAND()+1)</f>
        <v>0.81818181818181823</v>
      </c>
      <c r="O9" s="8" cm="1">
        <f t="array" aca="1" ref="O9" ca="1">INDEX($A$3:$A$35,ROWS($A$3:$A$35)*RAND()+1)</f>
        <v>-0.16176470588235306</v>
      </c>
      <c r="P9" s="8" cm="1">
        <f t="array" aca="1" ref="P9" ca="1">INDEX($A$3:$A$35,ROWS($A$3:$A$35)*RAND()+1)</f>
        <v>0.68750000000000011</v>
      </c>
      <c r="Q9" s="8" cm="1">
        <f t="array" aca="1" ref="Q9" ca="1">INDEX($A$3:$A$35,ROWS($A$3:$A$35)*RAND()+1)</f>
        <v>0.29032258064516137</v>
      </c>
      <c r="R9" s="8" cm="1">
        <f t="array" aca="1" ref="R9" ca="1">INDEX($A$3:$A$35,ROWS($A$3:$A$35)*RAND()+1)</f>
        <v>0.45161290322580649</v>
      </c>
      <c r="S9" s="8" cm="1">
        <f t="array" aca="1" ref="S9" ca="1">INDEX($A$3:$A$35,ROWS($A$3:$A$35)*RAND()+1)</f>
        <v>0.75757575757575735</v>
      </c>
      <c r="T9" s="8" cm="1">
        <f t="array" aca="1" ref="T9" ca="1">INDEX($A$3:$A$35,ROWS($A$3:$A$35)*RAND()+1)</f>
        <v>3.3333333333333368E-2</v>
      </c>
      <c r="U9" s="8" cm="1">
        <f t="array" aca="1" ref="U9" ca="1">INDEX($A$3:$A$35,ROWS($A$3:$A$35)*RAND()+1)</f>
        <v>9.7560975609756184E-2</v>
      </c>
      <c r="V9" s="8" cm="1">
        <f t="array" aca="1" ref="V9" ca="1">INDEX($A$3:$A$35,ROWS($A$3:$A$35)*RAND()+1)</f>
        <v>0.68750000000000011</v>
      </c>
      <c r="W9" s="8" cm="1">
        <f t="array" aca="1" ref="W9" ca="1">INDEX($A$3:$A$35,ROWS($A$3:$A$35)*RAND()+1)</f>
        <v>0.45161290322580649</v>
      </c>
      <c r="X9" s="8" cm="1">
        <f t="array" aca="1" ref="X9" ca="1">INDEX($A$3:$A$35,ROWS($A$3:$A$35)*RAND()+1)</f>
        <v>6.8965517241379379E-2</v>
      </c>
      <c r="Y9" s="8" cm="1">
        <f t="array" aca="1" ref="Y9" ca="1">INDEX($A$3:$A$35,ROWS($A$3:$A$35)*RAND()+1)</f>
        <v>0.13953488372093023</v>
      </c>
      <c r="Z9" s="8" cm="1">
        <f t="array" aca="1" ref="Z9" ca="1">INDEX($A$3:$A$35,ROWS($A$3:$A$35)*RAND()+1)</f>
        <v>-4.878048780487796E-2</v>
      </c>
      <c r="AA9" s="8" cm="1">
        <f t="array" aca="1" ref="AA9" ca="1">INDEX($A$3:$A$35,ROWS($A$3:$A$35)*RAND()+1)</f>
        <v>0.45161290322580649</v>
      </c>
      <c r="AB9" s="8" cm="1">
        <f t="array" aca="1" ref="AB9" ca="1">INDEX($A$3:$A$35,ROWS($A$3:$A$35)*RAND()+1)</f>
        <v>0.54545454545454541</v>
      </c>
      <c r="AC9" s="8" cm="1">
        <f t="array" aca="1" ref="AC9" ca="1">INDEX($A$3:$A$35,ROWS($A$3:$A$35)*RAND()+1)</f>
        <v>0.51612903225806439</v>
      </c>
      <c r="AD9" s="8" cm="1">
        <f t="array" aca="1" ref="AD9" ca="1">INDEX($A$3:$A$35,ROWS($A$3:$A$35)*RAND()+1)</f>
        <v>9.7560975609756184E-2</v>
      </c>
      <c r="AE9" s="8" cm="1">
        <f t="array" aca="1" ref="AE9" ca="1">INDEX($A$3:$A$35,ROWS($A$3:$A$35)*RAND()+1)</f>
        <v>0.51612903225806439</v>
      </c>
      <c r="AF9" s="8" cm="1">
        <f t="array" aca="1" ref="AF9" ca="1">INDEX($A$3:$A$35,ROWS($A$3:$A$35)*RAND()+1)</f>
        <v>0.42105263157894746</v>
      </c>
      <c r="AG9" s="8" cm="1">
        <f t="array" aca="1" ref="AG9" ca="1">INDEX($A$3:$A$35,ROWS($A$3:$A$35)*RAND()+1)</f>
        <v>0.68750000000000011</v>
      </c>
      <c r="AH9" s="8" cm="1">
        <f t="array" aca="1" ref="AH9" ca="1">INDEX($A$3:$A$35,ROWS($A$3:$A$35)*RAND()+1)</f>
        <v>0.54545454545454541</v>
      </c>
      <c r="AI9" s="8" cm="1">
        <f t="array" aca="1" ref="AI9" ca="1">INDEX($A$3:$A$35,ROWS($A$3:$A$35)*RAND()+1)</f>
        <v>0.54545454545454541</v>
      </c>
      <c r="AJ9" s="8" cm="1">
        <f t="array" aca="1" ref="AJ9" ca="1">INDEX($A$3:$A$35,ROWS($A$3:$A$35)*RAND()+1)</f>
        <v>0.81818181818181823</v>
      </c>
      <c r="AK9" s="8" cm="1">
        <f t="array" aca="1" ref="AK9" ca="1">INDEX($A$3:$A$35,ROWS($A$3:$A$35)*RAND()+1)</f>
        <v>0.52631578947368407</v>
      </c>
      <c r="AL9" s="8" cm="1">
        <f t="array" aca="1" ref="AL9" ca="1">INDEX($A$3:$A$35,ROWS($A$3:$A$35)*RAND()+1)</f>
        <v>0.45161290322580649</v>
      </c>
      <c r="AM9" s="8" cm="1">
        <f t="array" aca="1" ref="AM9" ca="1">INDEX($A$3:$A$35,ROWS($A$3:$A$35)*RAND()+1)</f>
        <v>9.7560975609756184E-2</v>
      </c>
      <c r="AN9" s="8" cm="1">
        <f t="array" aca="1" ref="AN9" ca="1">INDEX($A$3:$A$35,ROWS($A$3:$A$35)*RAND()+1)</f>
        <v>0.54545454545454541</v>
      </c>
    </row>
    <row r="10" spans="1:40" x14ac:dyDescent="0.25">
      <c r="A10" s="34">
        <v>1</v>
      </c>
      <c r="B10" s="8">
        <v>0.18840579710144931</v>
      </c>
      <c r="D10" s="54" t="s">
        <v>35</v>
      </c>
      <c r="E10" s="57">
        <f ca="1">E7*E9</f>
        <v>0.15411097220080971</v>
      </c>
      <c r="F10" s="57">
        <f ca="1">F7*F9</f>
        <v>7.4012644328024721E-2</v>
      </c>
      <c r="H10" s="8" cm="1">
        <f t="array" aca="1" ref="H10" ca="1">INDEX($A$3:$A$35,ROWS($A$3:$A$35)*RAND()+1)</f>
        <v>0.13953488372093023</v>
      </c>
      <c r="I10" s="8" cm="1">
        <f t="array" aca="1" ref="I10" ca="1">INDEX($A$3:$A$35,ROWS($A$3:$A$35)*RAND()+1)</f>
        <v>0.42424242424242409</v>
      </c>
      <c r="J10" s="8" cm="1">
        <f t="array" aca="1" ref="J10" ca="1">INDEX($A$3:$A$35,ROWS($A$3:$A$35)*RAND()+1)</f>
        <v>9.523809523809533E-2</v>
      </c>
      <c r="K10" s="8" cm="1">
        <f t="array" aca="1" ref="K10" ca="1">INDEX($A$3:$A$35,ROWS($A$3:$A$35)*RAND()+1)</f>
        <v>0.13953488372093023</v>
      </c>
      <c r="L10" s="8" cm="1">
        <f t="array" aca="1" ref="L10" ca="1">INDEX($A$3:$A$35,ROWS($A$3:$A$35)*RAND()+1)</f>
        <v>0.78260869565217372</v>
      </c>
      <c r="M10" s="8" cm="1">
        <f t="array" aca="1" ref="M10" ca="1">INDEX($A$3:$A$35,ROWS($A$3:$A$35)*RAND()+1)</f>
        <v>0.45161290322580649</v>
      </c>
      <c r="N10" s="8" cm="1">
        <f t="array" aca="1" ref="N10" ca="1">INDEX($A$3:$A$35,ROWS($A$3:$A$35)*RAND()+1)</f>
        <v>0.29032258064516137</v>
      </c>
      <c r="O10" s="8" cm="1">
        <f t="array" aca="1" ref="O10" ca="1">INDEX($A$3:$A$35,ROWS($A$3:$A$35)*RAND()+1)</f>
        <v>9.7560975609756184E-2</v>
      </c>
      <c r="P10" s="8" cm="1">
        <f t="array" aca="1" ref="P10" ca="1">INDEX($A$3:$A$35,ROWS($A$3:$A$35)*RAND()+1)</f>
        <v>0.13953488372093023</v>
      </c>
      <c r="Q10" s="8" cm="1">
        <f t="array" aca="1" ref="Q10" ca="1">INDEX($A$3:$A$35,ROWS($A$3:$A$35)*RAND()+1)</f>
        <v>0.13953488372093023</v>
      </c>
      <c r="R10" s="8" cm="1">
        <f t="array" aca="1" ref="R10" ca="1">INDEX($A$3:$A$35,ROWS($A$3:$A$35)*RAND()+1)</f>
        <v>0.51612903225806439</v>
      </c>
      <c r="S10" s="8" cm="1">
        <f t="array" aca="1" ref="S10" ca="1">INDEX($A$3:$A$35,ROWS($A$3:$A$35)*RAND()+1)</f>
        <v>0.68750000000000011</v>
      </c>
      <c r="T10" s="8" cm="1">
        <f t="array" aca="1" ref="T10" ca="1">INDEX($A$3:$A$35,ROWS($A$3:$A$35)*RAND()+1)</f>
        <v>0.42857142857142849</v>
      </c>
      <c r="U10" s="8" cm="1">
        <f t="array" aca="1" ref="U10" ca="1">INDEX($A$3:$A$35,ROWS($A$3:$A$35)*RAND()+1)</f>
        <v>9.523809523809533E-2</v>
      </c>
      <c r="V10" s="8" cm="1">
        <f t="array" aca="1" ref="V10" ca="1">INDEX($A$3:$A$35,ROWS($A$3:$A$35)*RAND()+1)</f>
        <v>1</v>
      </c>
      <c r="W10" s="8" cm="1">
        <f t="array" aca="1" ref="W10" ca="1">INDEX($A$3:$A$35,ROWS($A$3:$A$35)*RAND()+1)</f>
        <v>0.45161290322580649</v>
      </c>
      <c r="X10" s="8" cm="1">
        <f t="array" aca="1" ref="X10" ca="1">INDEX($A$3:$A$35,ROWS($A$3:$A$35)*RAND()+1)</f>
        <v>3.3333333333333368E-2</v>
      </c>
      <c r="Y10" s="8" cm="1">
        <f t="array" aca="1" ref="Y10" ca="1">INDEX($A$3:$A$35,ROWS($A$3:$A$35)*RAND()+1)</f>
        <v>0.17142857142857143</v>
      </c>
      <c r="Z10" s="8" cm="1">
        <f t="array" aca="1" ref="Z10" ca="1">INDEX($A$3:$A$35,ROWS($A$3:$A$35)*RAND()+1)</f>
        <v>9.523809523809533E-2</v>
      </c>
      <c r="AA10" s="8" cm="1">
        <f t="array" aca="1" ref="AA10" ca="1">INDEX($A$3:$A$35,ROWS($A$3:$A$35)*RAND()+1)</f>
        <v>0.60714285714285698</v>
      </c>
      <c r="AB10" s="8" cm="1">
        <f t="array" aca="1" ref="AB10" ca="1">INDEX($A$3:$A$35,ROWS($A$3:$A$35)*RAND()+1)</f>
        <v>0.45161290322580649</v>
      </c>
      <c r="AC10" s="8" cm="1">
        <f t="array" aca="1" ref="AC10" ca="1">INDEX($A$3:$A$35,ROWS($A$3:$A$35)*RAND()+1)</f>
        <v>0.51428571428571446</v>
      </c>
      <c r="AD10" s="8" cm="1">
        <f t="array" aca="1" ref="AD10" ca="1">INDEX($A$3:$A$35,ROWS($A$3:$A$35)*RAND()+1)</f>
        <v>6.8965517241379379E-2</v>
      </c>
      <c r="AE10" s="8" cm="1">
        <f t="array" aca="1" ref="AE10" ca="1">INDEX($A$3:$A$35,ROWS($A$3:$A$35)*RAND()+1)</f>
        <v>0.60714285714285698</v>
      </c>
      <c r="AF10" s="8" cm="1">
        <f t="array" aca="1" ref="AF10" ca="1">INDEX($A$3:$A$35,ROWS($A$3:$A$35)*RAND()+1)</f>
        <v>0.625</v>
      </c>
      <c r="AG10" s="8" cm="1">
        <f t="array" aca="1" ref="AG10" ca="1">INDEX($A$3:$A$35,ROWS($A$3:$A$35)*RAND()+1)</f>
        <v>6.8965517241379379E-2</v>
      </c>
      <c r="AH10" s="8" cm="1">
        <f t="array" aca="1" ref="AH10" ca="1">INDEX($A$3:$A$35,ROWS($A$3:$A$35)*RAND()+1)</f>
        <v>0.75757575757575735</v>
      </c>
      <c r="AI10" s="8" cm="1">
        <f t="array" aca="1" ref="AI10" ca="1">INDEX($A$3:$A$35,ROWS($A$3:$A$35)*RAND()+1)</f>
        <v>0.36363636363636359</v>
      </c>
      <c r="AJ10" s="8" cm="1">
        <f t="array" aca="1" ref="AJ10" ca="1">INDEX($A$3:$A$35,ROWS($A$3:$A$35)*RAND()+1)</f>
        <v>9.523809523809533E-2</v>
      </c>
      <c r="AK10" s="8" cm="1">
        <f t="array" aca="1" ref="AK10" ca="1">INDEX($A$3:$A$35,ROWS($A$3:$A$35)*RAND()+1)</f>
        <v>-9.7560975609756059E-2</v>
      </c>
      <c r="AL10" s="8" cm="1">
        <f t="array" aca="1" ref="AL10" ca="1">INDEX($A$3:$A$35,ROWS($A$3:$A$35)*RAND()+1)</f>
        <v>0.44444444444444453</v>
      </c>
      <c r="AM10" s="8" cm="1">
        <f t="array" aca="1" ref="AM10" ca="1">INDEX($A$3:$A$35,ROWS($A$3:$A$35)*RAND()+1)</f>
        <v>1</v>
      </c>
      <c r="AN10" s="8" cm="1">
        <f t="array" aca="1" ref="AN10" ca="1">INDEX($A$3:$A$35,ROWS($A$3:$A$35)*RAND()+1)</f>
        <v>0.78260869565217372</v>
      </c>
    </row>
    <row r="11" spans="1:40" x14ac:dyDescent="0.25">
      <c r="A11" s="34">
        <v>9.523809523809533E-2</v>
      </c>
      <c r="B11" s="8">
        <v>-3.6144578313252913E-2</v>
      </c>
      <c r="D11" s="54" t="s">
        <v>167</v>
      </c>
      <c r="E11" s="57"/>
      <c r="F11" s="58"/>
      <c r="H11" s="8" cm="1">
        <f t="array" aca="1" ref="H11" ca="1">INDEX($A$3:$A$35,ROWS($A$3:$A$35)*RAND()+1)</f>
        <v>3.3333333333333368E-2</v>
      </c>
      <c r="I11" s="8" cm="1">
        <f t="array" aca="1" ref="I11" ca="1">INDEX($A$3:$A$35,ROWS($A$3:$A$35)*RAND()+1)</f>
        <v>0.44444444444444453</v>
      </c>
      <c r="J11" s="8" cm="1">
        <f t="array" aca="1" ref="J11" ca="1">INDEX($A$3:$A$35,ROWS($A$3:$A$35)*RAND()+1)</f>
        <v>0.51428571428571446</v>
      </c>
      <c r="K11" s="8" cm="1">
        <f t="array" aca="1" ref="K11" ca="1">INDEX($A$3:$A$35,ROWS($A$3:$A$35)*RAND()+1)</f>
        <v>1</v>
      </c>
      <c r="L11" s="8" cm="1">
        <f t="array" aca="1" ref="L11" ca="1">INDEX($A$3:$A$35,ROWS($A$3:$A$35)*RAND()+1)</f>
        <v>1.1379310344827587</v>
      </c>
      <c r="M11" s="8" cm="1">
        <f t="array" aca="1" ref="M11" ca="1">INDEX($A$3:$A$35,ROWS($A$3:$A$35)*RAND()+1)</f>
        <v>0.51428571428571446</v>
      </c>
      <c r="N11" s="8" cm="1">
        <f t="array" aca="1" ref="N11" ca="1">INDEX($A$3:$A$35,ROWS($A$3:$A$35)*RAND()+1)</f>
        <v>0.29032258064516137</v>
      </c>
      <c r="O11" s="8" cm="1">
        <f t="array" aca="1" ref="O11" ca="1">INDEX($A$3:$A$35,ROWS($A$3:$A$35)*RAND()+1)</f>
        <v>0.45161290322580649</v>
      </c>
      <c r="P11" s="8" cm="1">
        <f t="array" aca="1" ref="P11" ca="1">INDEX($A$3:$A$35,ROWS($A$3:$A$35)*RAND()+1)</f>
        <v>-4.878048780487796E-2</v>
      </c>
      <c r="Q11" s="8" cm="1">
        <f t="array" aca="1" ref="Q11" ca="1">INDEX($A$3:$A$35,ROWS($A$3:$A$35)*RAND()+1)</f>
        <v>0.44444444444444453</v>
      </c>
      <c r="R11" s="8" cm="1">
        <f t="array" aca="1" ref="R11" ca="1">INDEX($A$3:$A$35,ROWS($A$3:$A$35)*RAND()+1)</f>
        <v>0.60714285714285698</v>
      </c>
      <c r="S11" s="8" cm="1">
        <f t="array" aca="1" ref="S11" ca="1">INDEX($A$3:$A$35,ROWS($A$3:$A$35)*RAND()+1)</f>
        <v>3.3333333333333368E-2</v>
      </c>
      <c r="T11" s="8" cm="1">
        <f t="array" aca="1" ref="T11" ca="1">INDEX($A$3:$A$35,ROWS($A$3:$A$35)*RAND()+1)</f>
        <v>0.33333333333333331</v>
      </c>
      <c r="U11" s="8" cm="1">
        <f t="array" aca="1" ref="U11" ca="1">INDEX($A$3:$A$35,ROWS($A$3:$A$35)*RAND()+1)</f>
        <v>0.42105263157894746</v>
      </c>
      <c r="V11" s="8" cm="1">
        <f t="array" aca="1" ref="V11" ca="1">INDEX($A$3:$A$35,ROWS($A$3:$A$35)*RAND()+1)</f>
        <v>6.8965517241379379E-2</v>
      </c>
      <c r="W11" s="8" cm="1">
        <f t="array" aca="1" ref="W11" ca="1">INDEX($A$3:$A$35,ROWS($A$3:$A$35)*RAND()+1)</f>
        <v>0.60714285714285698</v>
      </c>
      <c r="X11" s="8" cm="1">
        <f t="array" aca="1" ref="X11" ca="1">INDEX($A$3:$A$35,ROWS($A$3:$A$35)*RAND()+1)</f>
        <v>0.36363636363636359</v>
      </c>
      <c r="Y11" s="8" cm="1">
        <f t="array" aca="1" ref="Y11" ca="1">INDEX($A$3:$A$35,ROWS($A$3:$A$35)*RAND()+1)</f>
        <v>0.68750000000000011</v>
      </c>
      <c r="Z11" s="8" cm="1">
        <f t="array" aca="1" ref="Z11" ca="1">INDEX($A$3:$A$35,ROWS($A$3:$A$35)*RAND()+1)</f>
        <v>1</v>
      </c>
      <c r="AA11" s="8" cm="1">
        <f t="array" aca="1" ref="AA11" ca="1">INDEX($A$3:$A$35,ROWS($A$3:$A$35)*RAND()+1)</f>
        <v>3.3333333333333368E-2</v>
      </c>
      <c r="AB11" s="8" cm="1">
        <f t="array" aca="1" ref="AB11" ca="1">INDEX($A$3:$A$35,ROWS($A$3:$A$35)*RAND()+1)</f>
        <v>0.36363636363636359</v>
      </c>
      <c r="AC11" s="8" cm="1">
        <f t="array" aca="1" ref="AC11" ca="1">INDEX($A$3:$A$35,ROWS($A$3:$A$35)*RAND()+1)</f>
        <v>9.523809523809533E-2</v>
      </c>
      <c r="AD11" s="8" cm="1">
        <f t="array" aca="1" ref="AD11" ca="1">INDEX($A$3:$A$35,ROWS($A$3:$A$35)*RAND()+1)</f>
        <v>0.17142857142857143</v>
      </c>
      <c r="AE11" s="8" cm="1">
        <f t="array" aca="1" ref="AE11" ca="1">INDEX($A$3:$A$35,ROWS($A$3:$A$35)*RAND()+1)</f>
        <v>0.29032258064516137</v>
      </c>
      <c r="AF11" s="8" cm="1">
        <f t="array" aca="1" ref="AF11" ca="1">INDEX($A$3:$A$35,ROWS($A$3:$A$35)*RAND()+1)</f>
        <v>0.68750000000000011</v>
      </c>
      <c r="AG11" s="8" cm="1">
        <f t="array" aca="1" ref="AG11" ca="1">INDEX($A$3:$A$35,ROWS($A$3:$A$35)*RAND()+1)</f>
        <v>0.29032258064516137</v>
      </c>
      <c r="AH11" s="8" cm="1">
        <f t="array" aca="1" ref="AH11" ca="1">INDEX($A$3:$A$35,ROWS($A$3:$A$35)*RAND()+1)</f>
        <v>-4.878048780487796E-2</v>
      </c>
      <c r="AI11" s="8" cm="1">
        <f t="array" aca="1" ref="AI11" ca="1">INDEX($A$3:$A$35,ROWS($A$3:$A$35)*RAND()+1)</f>
        <v>0.51428571428571446</v>
      </c>
      <c r="AJ11" s="8" cm="1">
        <f t="array" aca="1" ref="AJ11" ca="1">INDEX($A$3:$A$35,ROWS($A$3:$A$35)*RAND()+1)</f>
        <v>0.49999999999999978</v>
      </c>
      <c r="AK11" s="8" cm="1">
        <f t="array" aca="1" ref="AK11" ca="1">INDEX($A$3:$A$35,ROWS($A$3:$A$35)*RAND()+1)</f>
        <v>0.36363636363636359</v>
      </c>
      <c r="AL11" s="8" cm="1">
        <f t="array" aca="1" ref="AL11" ca="1">INDEX($A$3:$A$35,ROWS($A$3:$A$35)*RAND()+1)</f>
        <v>0.68750000000000011</v>
      </c>
      <c r="AM11" s="8" cm="1">
        <f t="array" aca="1" ref="AM11" ca="1">INDEX($A$3:$A$35,ROWS($A$3:$A$35)*RAND()+1)</f>
        <v>0.36363636363636359</v>
      </c>
      <c r="AN11" s="8" cm="1">
        <f t="array" aca="1" ref="AN11" ca="1">INDEX($A$3:$A$35,ROWS($A$3:$A$35)*RAND()+1)</f>
        <v>9.523809523809533E-2</v>
      </c>
    </row>
    <row r="12" spans="1:40" x14ac:dyDescent="0.25">
      <c r="A12" s="34">
        <v>0.81818181818181823</v>
      </c>
      <c r="B12" s="8">
        <v>0.34146341463414653</v>
      </c>
      <c r="D12" s="54" t="s">
        <v>142</v>
      </c>
      <c r="E12" s="57">
        <f ca="1">E6-E10</f>
        <v>0.26237071857168609</v>
      </c>
      <c r="F12" s="57">
        <f ca="1">F6-F10</f>
        <v>7.3444522549313343E-2</v>
      </c>
      <c r="H12" s="8" cm="1">
        <f t="array" aca="1" ref="H12" ca="1">INDEX($A$3:$A$35,ROWS($A$3:$A$35)*RAND()+1)</f>
        <v>-0.16176470588235306</v>
      </c>
      <c r="I12" s="8" cm="1">
        <f t="array" aca="1" ref="I12" ca="1">INDEX($A$3:$A$35,ROWS($A$3:$A$35)*RAND()+1)</f>
        <v>0.25641025641025633</v>
      </c>
      <c r="J12" s="8" cm="1">
        <f t="array" aca="1" ref="J12" ca="1">INDEX($A$3:$A$35,ROWS($A$3:$A$35)*RAND()+1)</f>
        <v>0.51612903225806439</v>
      </c>
      <c r="K12" s="8" cm="1">
        <f t="array" aca="1" ref="K12" ca="1">INDEX($A$3:$A$35,ROWS($A$3:$A$35)*RAND()+1)</f>
        <v>9.523809523809533E-2</v>
      </c>
      <c r="L12" s="8" cm="1">
        <f t="array" aca="1" ref="L12" ca="1">INDEX($A$3:$A$35,ROWS($A$3:$A$35)*RAND()+1)</f>
        <v>6.8965517241379379E-2</v>
      </c>
      <c r="M12" s="8" cm="1">
        <f t="array" aca="1" ref="M12" ca="1">INDEX($A$3:$A$35,ROWS($A$3:$A$35)*RAND()+1)</f>
        <v>0.52631578947368407</v>
      </c>
      <c r="N12" s="8" cm="1">
        <f t="array" aca="1" ref="N12" ca="1">INDEX($A$3:$A$35,ROWS($A$3:$A$35)*RAND()+1)</f>
        <v>0.45161290322580649</v>
      </c>
      <c r="O12" s="8" cm="1">
        <f t="array" aca="1" ref="O12" ca="1">INDEX($A$3:$A$35,ROWS($A$3:$A$35)*RAND()+1)</f>
        <v>0.78260869565217372</v>
      </c>
      <c r="P12" s="8" cm="1">
        <f t="array" aca="1" ref="P12" ca="1">INDEX($A$3:$A$35,ROWS($A$3:$A$35)*RAND()+1)</f>
        <v>9.523809523809533E-2</v>
      </c>
      <c r="Q12" s="8" cm="1">
        <f t="array" aca="1" ref="Q12" ca="1">INDEX($A$3:$A$35,ROWS($A$3:$A$35)*RAND()+1)</f>
        <v>0.625</v>
      </c>
      <c r="R12" s="8" cm="1">
        <f t="array" aca="1" ref="R12" ca="1">INDEX($A$3:$A$35,ROWS($A$3:$A$35)*RAND()+1)</f>
        <v>0.51428571428571446</v>
      </c>
      <c r="S12" s="8" cm="1">
        <f t="array" aca="1" ref="S12" ca="1">INDEX($A$3:$A$35,ROWS($A$3:$A$35)*RAND()+1)</f>
        <v>0.68750000000000011</v>
      </c>
      <c r="T12" s="8" cm="1">
        <f t="array" aca="1" ref="T12" ca="1">INDEX($A$3:$A$35,ROWS($A$3:$A$35)*RAND()+1)</f>
        <v>0.17142857142857143</v>
      </c>
      <c r="U12" s="8" cm="1">
        <f t="array" aca="1" ref="U12" ca="1">INDEX($A$3:$A$35,ROWS($A$3:$A$35)*RAND()+1)</f>
        <v>-4.878048780487796E-2</v>
      </c>
      <c r="V12" s="8" cm="1">
        <f t="array" aca="1" ref="V12" ca="1">INDEX($A$3:$A$35,ROWS($A$3:$A$35)*RAND()+1)</f>
        <v>0.42105263157894746</v>
      </c>
      <c r="W12" s="8" cm="1">
        <f t="array" aca="1" ref="W12" ca="1">INDEX($A$3:$A$35,ROWS($A$3:$A$35)*RAND()+1)</f>
        <v>0.51428571428571446</v>
      </c>
      <c r="X12" s="8" cm="1">
        <f t="array" aca="1" ref="X12" ca="1">INDEX($A$3:$A$35,ROWS($A$3:$A$35)*RAND()+1)</f>
        <v>-9.7560975609756059E-2</v>
      </c>
      <c r="Y12" s="8" cm="1">
        <f t="array" aca="1" ref="Y12" ca="1">INDEX($A$3:$A$35,ROWS($A$3:$A$35)*RAND()+1)</f>
        <v>-9.7560975609756059E-2</v>
      </c>
      <c r="Z12" s="8" cm="1">
        <f t="array" aca="1" ref="Z12" ca="1">INDEX($A$3:$A$35,ROWS($A$3:$A$35)*RAND()+1)</f>
        <v>0.13953488372093023</v>
      </c>
      <c r="AA12" s="8" cm="1">
        <f t="array" aca="1" ref="AA12" ca="1">INDEX($A$3:$A$35,ROWS($A$3:$A$35)*RAND()+1)</f>
        <v>-0.16176470588235306</v>
      </c>
      <c r="AB12" s="8" cm="1">
        <f t="array" aca="1" ref="AB12" ca="1">INDEX($A$3:$A$35,ROWS($A$3:$A$35)*RAND()+1)</f>
        <v>9.523809523809533E-2</v>
      </c>
      <c r="AC12" s="8" cm="1">
        <f t="array" aca="1" ref="AC12" ca="1">INDEX($A$3:$A$35,ROWS($A$3:$A$35)*RAND()+1)</f>
        <v>-9.7560975609756059E-2</v>
      </c>
      <c r="AD12" s="8" cm="1">
        <f t="array" aca="1" ref="AD12" ca="1">INDEX($A$3:$A$35,ROWS($A$3:$A$35)*RAND()+1)</f>
        <v>-4.878048780487796E-2</v>
      </c>
      <c r="AE12" s="8" cm="1">
        <f t="array" aca="1" ref="AE12" ca="1">INDEX($A$3:$A$35,ROWS($A$3:$A$35)*RAND()+1)</f>
        <v>0.60714285714285698</v>
      </c>
      <c r="AF12" s="8" cm="1">
        <f t="array" aca="1" ref="AF12" ca="1">INDEX($A$3:$A$35,ROWS($A$3:$A$35)*RAND()+1)</f>
        <v>0.54545454545454541</v>
      </c>
      <c r="AG12" s="8" cm="1">
        <f t="array" aca="1" ref="AG12" ca="1">INDEX($A$3:$A$35,ROWS($A$3:$A$35)*RAND()+1)</f>
        <v>1</v>
      </c>
      <c r="AH12" s="8" cm="1">
        <f t="array" aca="1" ref="AH12" ca="1">INDEX($A$3:$A$35,ROWS($A$3:$A$35)*RAND()+1)</f>
        <v>0.42105263157894746</v>
      </c>
      <c r="AI12" s="8" cm="1">
        <f t="array" aca="1" ref="AI12" ca="1">INDEX($A$3:$A$35,ROWS($A$3:$A$35)*RAND()+1)</f>
        <v>0.13953488372093023</v>
      </c>
      <c r="AJ12" s="8" cm="1">
        <f t="array" aca="1" ref="AJ12" ca="1">INDEX($A$3:$A$35,ROWS($A$3:$A$35)*RAND()+1)</f>
        <v>0.54545454545454541</v>
      </c>
      <c r="AK12" s="8" cm="1">
        <f t="array" aca="1" ref="AK12" ca="1">INDEX($A$3:$A$35,ROWS($A$3:$A$35)*RAND()+1)</f>
        <v>-9.7560975609756059E-2</v>
      </c>
      <c r="AL12" s="8" cm="1">
        <f t="array" aca="1" ref="AL12" ca="1">INDEX($A$3:$A$35,ROWS($A$3:$A$35)*RAND()+1)</f>
        <v>0.78260869565217372</v>
      </c>
      <c r="AM12" s="8" cm="1">
        <f t="array" aca="1" ref="AM12" ca="1">INDEX($A$3:$A$35,ROWS($A$3:$A$35)*RAND()+1)</f>
        <v>0.60714285714285698</v>
      </c>
      <c r="AN12" s="8" cm="1">
        <f t="array" aca="1" ref="AN12" ca="1">INDEX($A$3:$A$35,ROWS($A$3:$A$35)*RAND()+1)</f>
        <v>0.52631578947368407</v>
      </c>
    </row>
    <row r="13" spans="1:40" x14ac:dyDescent="0.25">
      <c r="A13" s="34">
        <v>0.625</v>
      </c>
      <c r="B13" s="8">
        <v>0.20833333333333337</v>
      </c>
      <c r="D13" s="54" t="s">
        <v>143</v>
      </c>
      <c r="E13" s="57">
        <f ca="1">E6+E10</f>
        <v>0.57059266297330558</v>
      </c>
      <c r="F13" s="57">
        <f ca="1">F6+F10</f>
        <v>0.2214698112053628</v>
      </c>
      <c r="H13" s="8" cm="1">
        <f t="array" aca="1" ref="H13" ca="1">INDEX($A$3:$A$35,ROWS($A$3:$A$35)*RAND()+1)</f>
        <v>0.33333333333333331</v>
      </c>
      <c r="I13" s="8" cm="1">
        <f t="array" aca="1" ref="I13" ca="1">INDEX($A$3:$A$35,ROWS($A$3:$A$35)*RAND()+1)</f>
        <v>0.25641025641025633</v>
      </c>
      <c r="J13" s="8" cm="1">
        <f t="array" aca="1" ref="J13" ca="1">INDEX($A$3:$A$35,ROWS($A$3:$A$35)*RAND()+1)</f>
        <v>0.75757575757575735</v>
      </c>
      <c r="K13" s="8" cm="1">
        <f t="array" aca="1" ref="K13" ca="1">INDEX($A$3:$A$35,ROWS($A$3:$A$35)*RAND()+1)</f>
        <v>0.45161290322580649</v>
      </c>
      <c r="L13" s="8" cm="1">
        <f t="array" aca="1" ref="L13" ca="1">INDEX($A$3:$A$35,ROWS($A$3:$A$35)*RAND()+1)</f>
        <v>0.36363636363636359</v>
      </c>
      <c r="M13" s="8" cm="1">
        <f t="array" aca="1" ref="M13" ca="1">INDEX($A$3:$A$35,ROWS($A$3:$A$35)*RAND()+1)</f>
        <v>9.7560975609756184E-2</v>
      </c>
      <c r="N13" s="8" cm="1">
        <f t="array" aca="1" ref="N13" ca="1">INDEX($A$3:$A$35,ROWS($A$3:$A$35)*RAND()+1)</f>
        <v>0.68750000000000011</v>
      </c>
      <c r="O13" s="8" cm="1">
        <f t="array" aca="1" ref="O13" ca="1">INDEX($A$3:$A$35,ROWS($A$3:$A$35)*RAND()+1)</f>
        <v>9.7560975609756184E-2</v>
      </c>
      <c r="P13" s="8" cm="1">
        <f t="array" aca="1" ref="P13" ca="1">INDEX($A$3:$A$35,ROWS($A$3:$A$35)*RAND()+1)</f>
        <v>0.33333333333333331</v>
      </c>
      <c r="Q13" s="8" cm="1">
        <f t="array" aca="1" ref="Q13" ca="1">INDEX($A$3:$A$35,ROWS($A$3:$A$35)*RAND()+1)</f>
        <v>1.1379310344827587</v>
      </c>
      <c r="R13" s="8" cm="1">
        <f t="array" aca="1" ref="R13" ca="1">INDEX($A$3:$A$35,ROWS($A$3:$A$35)*RAND()+1)</f>
        <v>0.42424242424242409</v>
      </c>
      <c r="S13" s="8" cm="1">
        <f t="array" aca="1" ref="S13" ca="1">INDEX($A$3:$A$35,ROWS($A$3:$A$35)*RAND()+1)</f>
        <v>1</v>
      </c>
      <c r="T13" s="8" cm="1">
        <f t="array" aca="1" ref="T13" ca="1">INDEX($A$3:$A$35,ROWS($A$3:$A$35)*RAND()+1)</f>
        <v>0.25641025641025633</v>
      </c>
      <c r="U13" s="8" cm="1">
        <f t="array" aca="1" ref="U13" ca="1">INDEX($A$3:$A$35,ROWS($A$3:$A$35)*RAND()+1)</f>
        <v>-0.16176470588235306</v>
      </c>
      <c r="V13" s="8" cm="1">
        <f t="array" aca="1" ref="V13" ca="1">INDEX($A$3:$A$35,ROWS($A$3:$A$35)*RAND()+1)</f>
        <v>0.60714285714285698</v>
      </c>
      <c r="W13" s="8" cm="1">
        <f t="array" aca="1" ref="W13" ca="1">INDEX($A$3:$A$35,ROWS($A$3:$A$35)*RAND()+1)</f>
        <v>0.52631578947368407</v>
      </c>
      <c r="X13" s="8" cm="1">
        <f t="array" aca="1" ref="X13" ca="1">INDEX($A$3:$A$35,ROWS($A$3:$A$35)*RAND()+1)</f>
        <v>3.3333333333333368E-2</v>
      </c>
      <c r="Y13" s="8" cm="1">
        <f t="array" aca="1" ref="Y13" ca="1">INDEX($A$3:$A$35,ROWS($A$3:$A$35)*RAND()+1)</f>
        <v>0.54545454545454541</v>
      </c>
      <c r="Z13" s="8" cm="1">
        <f t="array" aca="1" ref="Z13" ca="1">INDEX($A$3:$A$35,ROWS($A$3:$A$35)*RAND()+1)</f>
        <v>0.44444444444444453</v>
      </c>
      <c r="AA13" s="8" cm="1">
        <f t="array" aca="1" ref="AA13" ca="1">INDEX($A$3:$A$35,ROWS($A$3:$A$35)*RAND()+1)</f>
        <v>0.68750000000000011</v>
      </c>
      <c r="AB13" s="8" cm="1">
        <f t="array" aca="1" ref="AB13" ca="1">INDEX($A$3:$A$35,ROWS($A$3:$A$35)*RAND()+1)</f>
        <v>1</v>
      </c>
      <c r="AC13" s="8" cm="1">
        <f t="array" aca="1" ref="AC13" ca="1">INDEX($A$3:$A$35,ROWS($A$3:$A$35)*RAND()+1)</f>
        <v>0.625</v>
      </c>
      <c r="AD13" s="8" cm="1">
        <f t="array" aca="1" ref="AD13" ca="1">INDEX($A$3:$A$35,ROWS($A$3:$A$35)*RAND()+1)</f>
        <v>0.36363636363636359</v>
      </c>
      <c r="AE13" s="8" cm="1">
        <f t="array" aca="1" ref="AE13" ca="1">INDEX($A$3:$A$35,ROWS($A$3:$A$35)*RAND()+1)</f>
        <v>3.3333333333333368E-2</v>
      </c>
      <c r="AF13" s="8" cm="1">
        <f t="array" aca="1" ref="AF13" ca="1">INDEX($A$3:$A$35,ROWS($A$3:$A$35)*RAND()+1)</f>
        <v>9.523809523809533E-2</v>
      </c>
      <c r="AG13" s="8" cm="1">
        <f t="array" aca="1" ref="AG13" ca="1">INDEX($A$3:$A$35,ROWS($A$3:$A$35)*RAND()+1)</f>
        <v>9.523809523809533E-2</v>
      </c>
      <c r="AH13" s="8" cm="1">
        <f t="array" aca="1" ref="AH13" ca="1">INDEX($A$3:$A$35,ROWS($A$3:$A$35)*RAND()+1)</f>
        <v>0.625</v>
      </c>
      <c r="AI13" s="8" cm="1">
        <f t="array" aca="1" ref="AI13" ca="1">INDEX($A$3:$A$35,ROWS($A$3:$A$35)*RAND()+1)</f>
        <v>0.42857142857142849</v>
      </c>
      <c r="AJ13" s="8" cm="1">
        <f t="array" aca="1" ref="AJ13" ca="1">INDEX($A$3:$A$35,ROWS($A$3:$A$35)*RAND()+1)</f>
        <v>0.42424242424242409</v>
      </c>
      <c r="AK13" s="8" cm="1">
        <f t="array" aca="1" ref="AK13" ca="1">INDEX($A$3:$A$35,ROWS($A$3:$A$35)*RAND()+1)</f>
        <v>1.1379310344827587</v>
      </c>
      <c r="AL13" s="8" cm="1">
        <f t="array" aca="1" ref="AL13" ca="1">INDEX($A$3:$A$35,ROWS($A$3:$A$35)*RAND()+1)</f>
        <v>6.8965517241379379E-2</v>
      </c>
      <c r="AM13" s="8" cm="1">
        <f t="array" aca="1" ref="AM13" ca="1">INDEX($A$3:$A$35,ROWS($A$3:$A$35)*RAND()+1)</f>
        <v>9.7560975609756184E-2</v>
      </c>
      <c r="AN13" s="8" cm="1">
        <f t="array" aca="1" ref="AN13" ca="1">INDEX($A$3:$A$35,ROWS($A$3:$A$35)*RAND()+1)</f>
        <v>-0.16176470588235306</v>
      </c>
    </row>
    <row r="14" spans="1:40" x14ac:dyDescent="0.25">
      <c r="A14" s="34">
        <v>0.68750000000000011</v>
      </c>
      <c r="B14" s="8">
        <v>7.4999999999999928E-2</v>
      </c>
      <c r="H14" s="8" cm="1">
        <f t="array" aca="1" ref="H14" ca="1">INDEX($A$3:$A$35,ROWS($A$3:$A$35)*RAND()+1)</f>
        <v>0.51428571428571446</v>
      </c>
      <c r="I14" s="8" cm="1">
        <f t="array" aca="1" ref="I14" ca="1">INDEX($A$3:$A$35,ROWS($A$3:$A$35)*RAND()+1)</f>
        <v>0.33333333333333331</v>
      </c>
      <c r="J14" s="8" cm="1">
        <f t="array" aca="1" ref="J14" ca="1">INDEX($A$3:$A$35,ROWS($A$3:$A$35)*RAND()+1)</f>
        <v>0.45161290322580649</v>
      </c>
      <c r="K14" s="8" cm="1">
        <f t="array" aca="1" ref="K14" ca="1">INDEX($A$3:$A$35,ROWS($A$3:$A$35)*RAND()+1)</f>
        <v>-0.16176470588235306</v>
      </c>
      <c r="L14" s="8" cm="1">
        <f t="array" aca="1" ref="L14" ca="1">INDEX($A$3:$A$35,ROWS($A$3:$A$35)*RAND()+1)</f>
        <v>0.51428571428571446</v>
      </c>
      <c r="M14" s="8" cm="1">
        <f t="array" aca="1" ref="M14" ca="1">INDEX($A$3:$A$35,ROWS($A$3:$A$35)*RAND()+1)</f>
        <v>0.52631578947368407</v>
      </c>
      <c r="N14" s="8" cm="1">
        <f t="array" aca="1" ref="N14" ca="1">INDEX($A$3:$A$35,ROWS($A$3:$A$35)*RAND()+1)</f>
        <v>0.42105263157894746</v>
      </c>
      <c r="O14" s="8" cm="1">
        <f t="array" aca="1" ref="O14" ca="1">INDEX($A$3:$A$35,ROWS($A$3:$A$35)*RAND()+1)</f>
        <v>0.49999999999999978</v>
      </c>
      <c r="P14" s="8" cm="1">
        <f t="array" aca="1" ref="P14" ca="1">INDEX($A$3:$A$35,ROWS($A$3:$A$35)*RAND()+1)</f>
        <v>0.625</v>
      </c>
      <c r="Q14" s="8" cm="1">
        <f t="array" aca="1" ref="Q14" ca="1">INDEX($A$3:$A$35,ROWS($A$3:$A$35)*RAND()+1)</f>
        <v>0.81818181818181823</v>
      </c>
      <c r="R14" s="8" cm="1">
        <f t="array" aca="1" ref="R14" ca="1">INDEX($A$3:$A$35,ROWS($A$3:$A$35)*RAND()+1)</f>
        <v>3.3333333333333368E-2</v>
      </c>
      <c r="S14" s="8" cm="1">
        <f t="array" aca="1" ref="S14" ca="1">INDEX($A$3:$A$35,ROWS($A$3:$A$35)*RAND()+1)</f>
        <v>9.523809523809533E-2</v>
      </c>
      <c r="T14" s="8" cm="1">
        <f t="array" aca="1" ref="T14" ca="1">INDEX($A$3:$A$35,ROWS($A$3:$A$35)*RAND()+1)</f>
        <v>0.68750000000000011</v>
      </c>
      <c r="U14" s="8" cm="1">
        <f t="array" aca="1" ref="U14" ca="1">INDEX($A$3:$A$35,ROWS($A$3:$A$35)*RAND()+1)</f>
        <v>0.29032258064516137</v>
      </c>
      <c r="V14" s="8" cm="1">
        <f t="array" aca="1" ref="V14" ca="1">INDEX($A$3:$A$35,ROWS($A$3:$A$35)*RAND()+1)</f>
        <v>0.45161290322580649</v>
      </c>
      <c r="W14" s="8" cm="1">
        <f t="array" aca="1" ref="W14" ca="1">INDEX($A$3:$A$35,ROWS($A$3:$A$35)*RAND()+1)</f>
        <v>0.44444444444444453</v>
      </c>
      <c r="X14" s="8" cm="1">
        <f t="array" aca="1" ref="X14" ca="1">INDEX($A$3:$A$35,ROWS($A$3:$A$35)*RAND()+1)</f>
        <v>0.45161290322580649</v>
      </c>
      <c r="Y14" s="8" cm="1">
        <f t="array" aca="1" ref="Y14" ca="1">INDEX($A$3:$A$35,ROWS($A$3:$A$35)*RAND()+1)</f>
        <v>9.7560975609756184E-2</v>
      </c>
      <c r="Z14" s="8" cm="1">
        <f t="array" aca="1" ref="Z14" ca="1">INDEX($A$3:$A$35,ROWS($A$3:$A$35)*RAND()+1)</f>
        <v>9.7560975609756184E-2</v>
      </c>
      <c r="AA14" s="8" cm="1">
        <f t="array" aca="1" ref="AA14" ca="1">INDEX($A$3:$A$35,ROWS($A$3:$A$35)*RAND()+1)</f>
        <v>0.60714285714285698</v>
      </c>
      <c r="AB14" s="8" cm="1">
        <f t="array" aca="1" ref="AB14" ca="1">INDEX($A$3:$A$35,ROWS($A$3:$A$35)*RAND()+1)</f>
        <v>0.42857142857142849</v>
      </c>
      <c r="AC14" s="8" cm="1">
        <f t="array" aca="1" ref="AC14" ca="1">INDEX($A$3:$A$35,ROWS($A$3:$A$35)*RAND()+1)</f>
        <v>0.44444444444444453</v>
      </c>
      <c r="AD14" s="8" cm="1">
        <f t="array" aca="1" ref="AD14" ca="1">INDEX($A$3:$A$35,ROWS($A$3:$A$35)*RAND()+1)</f>
        <v>0.33333333333333331</v>
      </c>
      <c r="AE14" s="8" cm="1">
        <f t="array" aca="1" ref="AE14" ca="1">INDEX($A$3:$A$35,ROWS($A$3:$A$35)*RAND()+1)</f>
        <v>0.13953488372093023</v>
      </c>
      <c r="AF14" s="8" cm="1">
        <f t="array" aca="1" ref="AF14" ca="1">INDEX($A$3:$A$35,ROWS($A$3:$A$35)*RAND()+1)</f>
        <v>9.7560975609756184E-2</v>
      </c>
      <c r="AG14" s="8" cm="1">
        <f t="array" aca="1" ref="AG14" ca="1">INDEX($A$3:$A$35,ROWS($A$3:$A$35)*RAND()+1)</f>
        <v>0.17142857142857143</v>
      </c>
      <c r="AH14" s="8" cm="1">
        <f t="array" aca="1" ref="AH14" ca="1">INDEX($A$3:$A$35,ROWS($A$3:$A$35)*RAND()+1)</f>
        <v>-9.7560975609756059E-2</v>
      </c>
      <c r="AI14" s="8" cm="1">
        <f t="array" aca="1" ref="AI14" ca="1">INDEX($A$3:$A$35,ROWS($A$3:$A$35)*RAND()+1)</f>
        <v>0.13953488372093023</v>
      </c>
      <c r="AJ14" s="8" cm="1">
        <f t="array" aca="1" ref="AJ14" ca="1">INDEX($A$3:$A$35,ROWS($A$3:$A$35)*RAND()+1)</f>
        <v>9.523809523809533E-2</v>
      </c>
      <c r="AK14" s="8" cm="1">
        <f t="array" aca="1" ref="AK14" ca="1">INDEX($A$3:$A$35,ROWS($A$3:$A$35)*RAND()+1)</f>
        <v>0.44444444444444453</v>
      </c>
      <c r="AL14" s="8" cm="1">
        <f t="array" aca="1" ref="AL14" ca="1">INDEX($A$3:$A$35,ROWS($A$3:$A$35)*RAND()+1)</f>
        <v>0.51428571428571446</v>
      </c>
      <c r="AM14" s="8" cm="1">
        <f t="array" aca="1" ref="AM14" ca="1">INDEX($A$3:$A$35,ROWS($A$3:$A$35)*RAND()+1)</f>
        <v>9.523809523809533E-2</v>
      </c>
      <c r="AN14" s="8" cm="1">
        <f t="array" aca="1" ref="AN14" ca="1">INDEX($A$3:$A$35,ROWS($A$3:$A$35)*RAND()+1)</f>
        <v>-0.16176470588235306</v>
      </c>
    </row>
    <row r="15" spans="1:40" x14ac:dyDescent="0.25">
      <c r="A15" s="34">
        <v>0.42424242424242409</v>
      </c>
      <c r="B15" s="8">
        <v>0.17567567567567569</v>
      </c>
      <c r="D15" s="88" t="s">
        <v>187</v>
      </c>
      <c r="H15" s="8" cm="1">
        <f t="array" aca="1" ref="H15" ca="1">INDEX($A$3:$A$35,ROWS($A$3:$A$35)*RAND()+1)</f>
        <v>-0.16176470588235306</v>
      </c>
      <c r="I15" s="8" cm="1">
        <f t="array" aca="1" ref="I15" ca="1">INDEX($A$3:$A$35,ROWS($A$3:$A$35)*RAND()+1)</f>
        <v>0.36363636363636359</v>
      </c>
      <c r="J15" s="8" cm="1">
        <f t="array" aca="1" ref="J15" ca="1">INDEX($A$3:$A$35,ROWS($A$3:$A$35)*RAND()+1)</f>
        <v>0.625</v>
      </c>
      <c r="K15" s="8" cm="1">
        <f t="array" aca="1" ref="K15" ca="1">INDEX($A$3:$A$35,ROWS($A$3:$A$35)*RAND()+1)</f>
        <v>0.625</v>
      </c>
      <c r="L15" s="8" cm="1">
        <f t="array" aca="1" ref="L15" ca="1">INDEX($A$3:$A$35,ROWS($A$3:$A$35)*RAND()+1)</f>
        <v>6.8965517241379379E-2</v>
      </c>
      <c r="M15" s="8" cm="1">
        <f t="array" aca="1" ref="M15" ca="1">INDEX($A$3:$A$35,ROWS($A$3:$A$35)*RAND()+1)</f>
        <v>9.7560975609756184E-2</v>
      </c>
      <c r="N15" s="8" cm="1">
        <f t="array" aca="1" ref="N15" ca="1">INDEX($A$3:$A$35,ROWS($A$3:$A$35)*RAND()+1)</f>
        <v>0.81818181818181823</v>
      </c>
      <c r="O15" s="8" cm="1">
        <f t="array" aca="1" ref="O15" ca="1">INDEX($A$3:$A$35,ROWS($A$3:$A$35)*RAND()+1)</f>
        <v>0.17142857142857143</v>
      </c>
      <c r="P15" s="8" cm="1">
        <f t="array" aca="1" ref="P15" ca="1">INDEX($A$3:$A$35,ROWS($A$3:$A$35)*RAND()+1)</f>
        <v>0.42105263157894746</v>
      </c>
      <c r="Q15" s="8" cm="1">
        <f t="array" aca="1" ref="Q15" ca="1">INDEX($A$3:$A$35,ROWS($A$3:$A$35)*RAND()+1)</f>
        <v>0.49999999999999978</v>
      </c>
      <c r="R15" s="8" cm="1">
        <f t="array" aca="1" ref="R15" ca="1">INDEX($A$3:$A$35,ROWS($A$3:$A$35)*RAND()+1)</f>
        <v>0.625</v>
      </c>
      <c r="S15" s="8" cm="1">
        <f t="array" aca="1" ref="S15" ca="1">INDEX($A$3:$A$35,ROWS($A$3:$A$35)*RAND()+1)</f>
        <v>0.54545454545454541</v>
      </c>
      <c r="T15" s="8" cm="1">
        <f t="array" aca="1" ref="T15" ca="1">INDEX($A$3:$A$35,ROWS($A$3:$A$35)*RAND()+1)</f>
        <v>0.51428571428571446</v>
      </c>
      <c r="U15" s="8" cm="1">
        <f t="array" aca="1" ref="U15" ca="1">INDEX($A$3:$A$35,ROWS($A$3:$A$35)*RAND()+1)</f>
        <v>0.75757575757575735</v>
      </c>
      <c r="V15" s="8" cm="1">
        <f t="array" aca="1" ref="V15" ca="1">INDEX($A$3:$A$35,ROWS($A$3:$A$35)*RAND()+1)</f>
        <v>0.42105263157894746</v>
      </c>
      <c r="W15" s="8" cm="1">
        <f t="array" aca="1" ref="W15" ca="1">INDEX($A$3:$A$35,ROWS($A$3:$A$35)*RAND()+1)</f>
        <v>0.81818181818181823</v>
      </c>
      <c r="X15" s="8" cm="1">
        <f t="array" aca="1" ref="X15" ca="1">INDEX($A$3:$A$35,ROWS($A$3:$A$35)*RAND()+1)</f>
        <v>0.42105263157894746</v>
      </c>
      <c r="Y15" s="8" cm="1">
        <f t="array" aca="1" ref="Y15" ca="1">INDEX($A$3:$A$35,ROWS($A$3:$A$35)*RAND()+1)</f>
        <v>0.42105263157894746</v>
      </c>
      <c r="Z15" s="8" cm="1">
        <f t="array" aca="1" ref="Z15" ca="1">INDEX($A$3:$A$35,ROWS($A$3:$A$35)*RAND()+1)</f>
        <v>0.25641025641025633</v>
      </c>
      <c r="AA15" s="8" cm="1">
        <f t="array" aca="1" ref="AA15" ca="1">INDEX($A$3:$A$35,ROWS($A$3:$A$35)*RAND()+1)</f>
        <v>9.523809523809533E-2</v>
      </c>
      <c r="AB15" s="8" cm="1">
        <f t="array" aca="1" ref="AB15" ca="1">INDEX($A$3:$A$35,ROWS($A$3:$A$35)*RAND()+1)</f>
        <v>0.36363636363636359</v>
      </c>
      <c r="AC15" s="8" cm="1">
        <f t="array" aca="1" ref="AC15" ca="1">INDEX($A$3:$A$35,ROWS($A$3:$A$35)*RAND()+1)</f>
        <v>0.45161290322580649</v>
      </c>
      <c r="AD15" s="8" cm="1">
        <f t="array" aca="1" ref="AD15" ca="1">INDEX($A$3:$A$35,ROWS($A$3:$A$35)*RAND()+1)</f>
        <v>0.625</v>
      </c>
      <c r="AE15" s="8" cm="1">
        <f t="array" aca="1" ref="AE15" ca="1">INDEX($A$3:$A$35,ROWS($A$3:$A$35)*RAND()+1)</f>
        <v>0.51428571428571446</v>
      </c>
      <c r="AF15" s="8" cm="1">
        <f t="array" aca="1" ref="AF15" ca="1">INDEX($A$3:$A$35,ROWS($A$3:$A$35)*RAND()+1)</f>
        <v>0.49999999999999978</v>
      </c>
      <c r="AG15" s="8" cm="1">
        <f t="array" aca="1" ref="AG15" ca="1">INDEX($A$3:$A$35,ROWS($A$3:$A$35)*RAND()+1)</f>
        <v>0.51612903225806439</v>
      </c>
      <c r="AH15" s="8" cm="1">
        <f t="array" aca="1" ref="AH15" ca="1">INDEX($A$3:$A$35,ROWS($A$3:$A$35)*RAND()+1)</f>
        <v>0.51428571428571446</v>
      </c>
      <c r="AI15" s="8" cm="1">
        <f t="array" aca="1" ref="AI15" ca="1">INDEX($A$3:$A$35,ROWS($A$3:$A$35)*RAND()+1)</f>
        <v>9.7560975609756184E-2</v>
      </c>
      <c r="AJ15" s="8" cm="1">
        <f t="array" aca="1" ref="AJ15" ca="1">INDEX($A$3:$A$35,ROWS($A$3:$A$35)*RAND()+1)</f>
        <v>0.42857142857142849</v>
      </c>
      <c r="AK15" s="8" cm="1">
        <f t="array" aca="1" ref="AK15" ca="1">INDEX($A$3:$A$35,ROWS($A$3:$A$35)*RAND()+1)</f>
        <v>0.33333333333333331</v>
      </c>
      <c r="AL15" s="8" cm="1">
        <f t="array" aca="1" ref="AL15" ca="1">INDEX($A$3:$A$35,ROWS($A$3:$A$35)*RAND()+1)</f>
        <v>0.68750000000000011</v>
      </c>
      <c r="AM15" s="8" cm="1">
        <f t="array" aca="1" ref="AM15" ca="1">INDEX($A$3:$A$35,ROWS($A$3:$A$35)*RAND()+1)</f>
        <v>0.75757575757575735</v>
      </c>
      <c r="AN15" s="8" cm="1">
        <f t="array" aca="1" ref="AN15" ca="1">INDEX($A$3:$A$35,ROWS($A$3:$A$35)*RAND()+1)</f>
        <v>0.52631578947368407</v>
      </c>
    </row>
    <row r="16" spans="1:40" x14ac:dyDescent="0.25">
      <c r="A16" s="34">
        <v>0.54545454545454541</v>
      </c>
      <c r="B16" s="8">
        <v>0.11267605633802827</v>
      </c>
      <c r="H16" s="8" cm="1">
        <f t="array" aca="1" ref="H16" ca="1">INDEX($A$3:$A$35,ROWS($A$3:$A$35)*RAND()+1)</f>
        <v>0.81818181818181823</v>
      </c>
      <c r="I16" s="8" cm="1">
        <f t="array" aca="1" ref="I16" ca="1">INDEX($A$3:$A$35,ROWS($A$3:$A$35)*RAND()+1)</f>
        <v>1.1379310344827587</v>
      </c>
      <c r="J16" s="8" cm="1">
        <f t="array" aca="1" ref="J16" ca="1">INDEX($A$3:$A$35,ROWS($A$3:$A$35)*RAND()+1)</f>
        <v>0.25641025641025633</v>
      </c>
      <c r="K16" s="8" cm="1">
        <f t="array" aca="1" ref="K16" ca="1">INDEX($A$3:$A$35,ROWS($A$3:$A$35)*RAND()+1)</f>
        <v>0.36363636363636359</v>
      </c>
      <c r="L16" s="8" cm="1">
        <f t="array" aca="1" ref="L16" ca="1">INDEX($A$3:$A$35,ROWS($A$3:$A$35)*RAND()+1)</f>
        <v>3.3333333333333368E-2</v>
      </c>
      <c r="M16" s="8" cm="1">
        <f t="array" aca="1" ref="M16" ca="1">INDEX($A$3:$A$35,ROWS($A$3:$A$35)*RAND()+1)</f>
        <v>0.49999999999999978</v>
      </c>
      <c r="N16" s="8" cm="1">
        <f t="array" aca="1" ref="N16" ca="1">INDEX($A$3:$A$35,ROWS($A$3:$A$35)*RAND()+1)</f>
        <v>-9.7560975609756059E-2</v>
      </c>
      <c r="O16" s="8" cm="1">
        <f t="array" aca="1" ref="O16" ca="1">INDEX($A$3:$A$35,ROWS($A$3:$A$35)*RAND()+1)</f>
        <v>0.33333333333333331</v>
      </c>
      <c r="P16" s="8" cm="1">
        <f t="array" aca="1" ref="P16" ca="1">INDEX($A$3:$A$35,ROWS($A$3:$A$35)*RAND()+1)</f>
        <v>1.1379310344827587</v>
      </c>
      <c r="Q16" s="8" cm="1">
        <f t="array" aca="1" ref="Q16" ca="1">INDEX($A$3:$A$35,ROWS($A$3:$A$35)*RAND()+1)</f>
        <v>0.81818181818181823</v>
      </c>
      <c r="R16" s="8" cm="1">
        <f t="array" aca="1" ref="R16" ca="1">INDEX($A$3:$A$35,ROWS($A$3:$A$35)*RAND()+1)</f>
        <v>0.33333333333333331</v>
      </c>
      <c r="S16" s="8" cm="1">
        <f t="array" aca="1" ref="S16" ca="1">INDEX($A$3:$A$35,ROWS($A$3:$A$35)*RAND()+1)</f>
        <v>0.51428571428571446</v>
      </c>
      <c r="T16" s="8" cm="1">
        <f t="array" aca="1" ref="T16" ca="1">INDEX($A$3:$A$35,ROWS($A$3:$A$35)*RAND()+1)</f>
        <v>0.54545454545454541</v>
      </c>
      <c r="U16" s="8" cm="1">
        <f t="array" aca="1" ref="U16" ca="1">INDEX($A$3:$A$35,ROWS($A$3:$A$35)*RAND()+1)</f>
        <v>0.51428571428571446</v>
      </c>
      <c r="V16" s="8" cm="1">
        <f t="array" aca="1" ref="V16" ca="1">INDEX($A$3:$A$35,ROWS($A$3:$A$35)*RAND()+1)</f>
        <v>0.36363636363636359</v>
      </c>
      <c r="W16" s="8" cm="1">
        <f t="array" aca="1" ref="W16" ca="1">INDEX($A$3:$A$35,ROWS($A$3:$A$35)*RAND()+1)</f>
        <v>0.60714285714285698</v>
      </c>
      <c r="X16" s="8" cm="1">
        <f t="array" aca="1" ref="X16" ca="1">INDEX($A$3:$A$35,ROWS($A$3:$A$35)*RAND()+1)</f>
        <v>0.45161290322580649</v>
      </c>
      <c r="Y16" s="8" cm="1">
        <f t="array" aca="1" ref="Y16" ca="1">INDEX($A$3:$A$35,ROWS($A$3:$A$35)*RAND()+1)</f>
        <v>1.1379310344827587</v>
      </c>
      <c r="Z16" s="8" cm="1">
        <f t="array" aca="1" ref="Z16" ca="1">INDEX($A$3:$A$35,ROWS($A$3:$A$35)*RAND()+1)</f>
        <v>0.42857142857142849</v>
      </c>
      <c r="AA16" s="8" cm="1">
        <f t="array" aca="1" ref="AA16" ca="1">INDEX($A$3:$A$35,ROWS($A$3:$A$35)*RAND()+1)</f>
        <v>0.49999999999999978</v>
      </c>
      <c r="AB16" s="8" cm="1">
        <f t="array" aca="1" ref="AB16" ca="1">INDEX($A$3:$A$35,ROWS($A$3:$A$35)*RAND()+1)</f>
        <v>0.17142857142857143</v>
      </c>
      <c r="AC16" s="8" cm="1">
        <f t="array" aca="1" ref="AC16" ca="1">INDEX($A$3:$A$35,ROWS($A$3:$A$35)*RAND()+1)</f>
        <v>0.52631578947368407</v>
      </c>
      <c r="AD16" s="8" cm="1">
        <f t="array" aca="1" ref="AD16" ca="1">INDEX($A$3:$A$35,ROWS($A$3:$A$35)*RAND()+1)</f>
        <v>0.52631578947368407</v>
      </c>
      <c r="AE16" s="8" cm="1">
        <f t="array" aca="1" ref="AE16" ca="1">INDEX($A$3:$A$35,ROWS($A$3:$A$35)*RAND()+1)</f>
        <v>1</v>
      </c>
      <c r="AF16" s="8" cm="1">
        <f t="array" aca="1" ref="AF16" ca="1">INDEX($A$3:$A$35,ROWS($A$3:$A$35)*RAND()+1)</f>
        <v>0.81818181818181823</v>
      </c>
      <c r="AG16" s="8" cm="1">
        <f t="array" aca="1" ref="AG16" ca="1">INDEX($A$3:$A$35,ROWS($A$3:$A$35)*RAND()+1)</f>
        <v>1</v>
      </c>
      <c r="AH16" s="8" cm="1">
        <f t="array" aca="1" ref="AH16" ca="1">INDEX($A$3:$A$35,ROWS($A$3:$A$35)*RAND()+1)</f>
        <v>0.51428571428571446</v>
      </c>
      <c r="AI16" s="8" cm="1">
        <f t="array" aca="1" ref="AI16" ca="1">INDEX($A$3:$A$35,ROWS($A$3:$A$35)*RAND()+1)</f>
        <v>0.29032258064516137</v>
      </c>
      <c r="AJ16" s="8" cm="1">
        <f t="array" aca="1" ref="AJ16" ca="1">INDEX($A$3:$A$35,ROWS($A$3:$A$35)*RAND()+1)</f>
        <v>-9.7560975609756059E-2</v>
      </c>
      <c r="AK16" s="8" cm="1">
        <f t="array" aca="1" ref="AK16" ca="1">INDEX($A$3:$A$35,ROWS($A$3:$A$35)*RAND()+1)</f>
        <v>0.44444444444444453</v>
      </c>
      <c r="AL16" s="8" cm="1">
        <f t="array" aca="1" ref="AL16" ca="1">INDEX($A$3:$A$35,ROWS($A$3:$A$35)*RAND()+1)</f>
        <v>0.52631578947368407</v>
      </c>
      <c r="AM16" s="8" cm="1">
        <f t="array" aca="1" ref="AM16" ca="1">INDEX($A$3:$A$35,ROWS($A$3:$A$35)*RAND()+1)</f>
        <v>1.1379310344827587</v>
      </c>
      <c r="AN16" s="8" cm="1">
        <f t="array" aca="1" ref="AN16" ca="1">INDEX($A$3:$A$35,ROWS($A$3:$A$35)*RAND()+1)</f>
        <v>0.13953488372093023</v>
      </c>
    </row>
    <row r="17" spans="1:65" x14ac:dyDescent="0.25">
      <c r="A17" s="34">
        <v>0.42857142857142849</v>
      </c>
      <c r="B17" s="8">
        <v>7.5757575757575649E-2</v>
      </c>
      <c r="D17" s="90" t="s">
        <v>284</v>
      </c>
      <c r="E17" s="89"/>
      <c r="F17" s="89"/>
      <c r="H17" s="8" cm="1">
        <f t="array" aca="1" ref="H17" ca="1">INDEX($A$3:$A$35,ROWS($A$3:$A$35)*RAND()+1)</f>
        <v>0.13953488372093023</v>
      </c>
      <c r="I17" s="8" cm="1">
        <f t="array" aca="1" ref="I17" ca="1">INDEX($A$3:$A$35,ROWS($A$3:$A$35)*RAND()+1)</f>
        <v>0.45161290322580649</v>
      </c>
      <c r="J17" s="8" cm="1">
        <f t="array" aca="1" ref="J17" ca="1">INDEX($A$3:$A$35,ROWS($A$3:$A$35)*RAND()+1)</f>
        <v>-4.878048780487796E-2</v>
      </c>
      <c r="K17" s="8" cm="1">
        <f t="array" aca="1" ref="K17" ca="1">INDEX($A$3:$A$35,ROWS($A$3:$A$35)*RAND()+1)</f>
        <v>0.33333333333333331</v>
      </c>
      <c r="L17" s="8" cm="1">
        <f t="array" aca="1" ref="L17" ca="1">INDEX($A$3:$A$35,ROWS($A$3:$A$35)*RAND()+1)</f>
        <v>0.51612903225806439</v>
      </c>
      <c r="M17" s="8" cm="1">
        <f t="array" aca="1" ref="M17" ca="1">INDEX($A$3:$A$35,ROWS($A$3:$A$35)*RAND()+1)</f>
        <v>0.33333333333333331</v>
      </c>
      <c r="N17" s="8" cm="1">
        <f t="array" aca="1" ref="N17" ca="1">INDEX($A$3:$A$35,ROWS($A$3:$A$35)*RAND()+1)</f>
        <v>-4.878048780487796E-2</v>
      </c>
      <c r="O17" s="8" cm="1">
        <f t="array" aca="1" ref="O17" ca="1">INDEX($A$3:$A$35,ROWS($A$3:$A$35)*RAND()+1)</f>
        <v>6.8965517241379379E-2</v>
      </c>
      <c r="P17" s="8" cm="1">
        <f t="array" aca="1" ref="P17" ca="1">INDEX($A$3:$A$35,ROWS($A$3:$A$35)*RAND()+1)</f>
        <v>-4.878048780487796E-2</v>
      </c>
      <c r="Q17" s="8" cm="1">
        <f t="array" aca="1" ref="Q17" ca="1">INDEX($A$3:$A$35,ROWS($A$3:$A$35)*RAND()+1)</f>
        <v>0.78260869565217372</v>
      </c>
      <c r="R17" s="8" cm="1">
        <f t="array" aca="1" ref="R17" ca="1">INDEX($A$3:$A$35,ROWS($A$3:$A$35)*RAND()+1)</f>
        <v>0.51428571428571446</v>
      </c>
      <c r="S17" s="8" cm="1">
        <f t="array" aca="1" ref="S17" ca="1">INDEX($A$3:$A$35,ROWS($A$3:$A$35)*RAND()+1)</f>
        <v>0.45161290322580649</v>
      </c>
      <c r="T17" s="8" cm="1">
        <f t="array" aca="1" ref="T17" ca="1">INDEX($A$3:$A$35,ROWS($A$3:$A$35)*RAND()+1)</f>
        <v>9.7560975609756184E-2</v>
      </c>
      <c r="U17" s="8" cm="1">
        <f t="array" aca="1" ref="U17" ca="1">INDEX($A$3:$A$35,ROWS($A$3:$A$35)*RAND()+1)</f>
        <v>0.13953488372093023</v>
      </c>
      <c r="V17" s="8" cm="1">
        <f t="array" aca="1" ref="V17" ca="1">INDEX($A$3:$A$35,ROWS($A$3:$A$35)*RAND()+1)</f>
        <v>0.51428571428571446</v>
      </c>
      <c r="W17" s="8" cm="1">
        <f t="array" aca="1" ref="W17" ca="1">INDEX($A$3:$A$35,ROWS($A$3:$A$35)*RAND()+1)</f>
        <v>0.51612903225806439</v>
      </c>
      <c r="X17" s="8" cm="1">
        <f t="array" aca="1" ref="X17" ca="1">INDEX($A$3:$A$35,ROWS($A$3:$A$35)*RAND()+1)</f>
        <v>0.51428571428571446</v>
      </c>
      <c r="Y17" s="8" cm="1">
        <f t="array" aca="1" ref="Y17" ca="1">INDEX($A$3:$A$35,ROWS($A$3:$A$35)*RAND()+1)</f>
        <v>0.45161290322580649</v>
      </c>
      <c r="Z17" s="8" cm="1">
        <f t="array" aca="1" ref="Z17" ca="1">INDEX($A$3:$A$35,ROWS($A$3:$A$35)*RAND()+1)</f>
        <v>0.52631578947368407</v>
      </c>
      <c r="AA17" s="8" cm="1">
        <f t="array" aca="1" ref="AA17" ca="1">INDEX($A$3:$A$35,ROWS($A$3:$A$35)*RAND()+1)</f>
        <v>0.52631578947368407</v>
      </c>
      <c r="AB17" s="8" cm="1">
        <f t="array" aca="1" ref="AB17" ca="1">INDEX($A$3:$A$35,ROWS($A$3:$A$35)*RAND()+1)</f>
        <v>0.17142857142857143</v>
      </c>
      <c r="AC17" s="8" cm="1">
        <f t="array" aca="1" ref="AC17" ca="1">INDEX($A$3:$A$35,ROWS($A$3:$A$35)*RAND()+1)</f>
        <v>0.51428571428571446</v>
      </c>
      <c r="AD17" s="8" cm="1">
        <f t="array" aca="1" ref="AD17" ca="1">INDEX($A$3:$A$35,ROWS($A$3:$A$35)*RAND()+1)</f>
        <v>0.25641025641025633</v>
      </c>
      <c r="AE17" s="8" cm="1">
        <f t="array" aca="1" ref="AE17" ca="1">INDEX($A$3:$A$35,ROWS($A$3:$A$35)*RAND()+1)</f>
        <v>9.7560975609756184E-2</v>
      </c>
      <c r="AF17" s="8" cm="1">
        <f t="array" aca="1" ref="AF17" ca="1">INDEX($A$3:$A$35,ROWS($A$3:$A$35)*RAND()+1)</f>
        <v>0.25641025641025633</v>
      </c>
      <c r="AG17" s="8" cm="1">
        <f t="array" aca="1" ref="AG17" ca="1">INDEX($A$3:$A$35,ROWS($A$3:$A$35)*RAND()+1)</f>
        <v>0.44444444444444453</v>
      </c>
      <c r="AH17" s="8" cm="1">
        <f t="array" aca="1" ref="AH17" ca="1">INDEX($A$3:$A$35,ROWS($A$3:$A$35)*RAND()+1)</f>
        <v>0.68750000000000011</v>
      </c>
      <c r="AI17" s="8" cm="1">
        <f t="array" aca="1" ref="AI17" ca="1">INDEX($A$3:$A$35,ROWS($A$3:$A$35)*RAND()+1)</f>
        <v>0.42857142857142849</v>
      </c>
      <c r="AJ17" s="8" cm="1">
        <f t="array" aca="1" ref="AJ17" ca="1">INDEX($A$3:$A$35,ROWS($A$3:$A$35)*RAND()+1)</f>
        <v>-4.878048780487796E-2</v>
      </c>
      <c r="AK17" s="8" cm="1">
        <f t="array" aca="1" ref="AK17" ca="1">INDEX($A$3:$A$35,ROWS($A$3:$A$35)*RAND()+1)</f>
        <v>0.45161290322580649</v>
      </c>
      <c r="AL17" s="8" cm="1">
        <f t="array" aca="1" ref="AL17" ca="1">INDEX($A$3:$A$35,ROWS($A$3:$A$35)*RAND()+1)</f>
        <v>3.3333333333333368E-2</v>
      </c>
      <c r="AM17" s="8" cm="1">
        <f t="array" aca="1" ref="AM17" ca="1">INDEX($A$3:$A$35,ROWS($A$3:$A$35)*RAND()+1)</f>
        <v>1</v>
      </c>
      <c r="AN17" s="8" cm="1">
        <f t="array" aca="1" ref="AN17" ca="1">INDEX($A$3:$A$35,ROWS($A$3:$A$35)*RAND()+1)</f>
        <v>0.42857142857142849</v>
      </c>
    </row>
    <row r="18" spans="1:65" x14ac:dyDescent="0.25">
      <c r="A18" s="34">
        <v>0.36363636363636359</v>
      </c>
      <c r="B18" s="8">
        <v>0.13432835820895517</v>
      </c>
      <c r="D18" s="120" t="s">
        <v>285</v>
      </c>
      <c r="E18" s="89"/>
      <c r="F18" s="89"/>
      <c r="G18" s="115"/>
      <c r="H18" s="47">
        <f ca="1">AVERAGE(H3:H17)</f>
        <v>0.30932893375943904</v>
      </c>
      <c r="I18" s="47">
        <f t="shared" ref="I18:AN18" ca="1" si="0">AVERAGE(I3:I17)</f>
        <v>0.31523997169730722</v>
      </c>
      <c r="J18" s="47">
        <f t="shared" ca="1" si="0"/>
        <v>0.38951321842115078</v>
      </c>
      <c r="K18" s="47">
        <f t="shared" ca="1" si="0"/>
        <v>0.40097287209238192</v>
      </c>
      <c r="L18" s="47">
        <f t="shared" ca="1" si="0"/>
        <v>0.43414649647079445</v>
      </c>
      <c r="M18" s="47">
        <f t="shared" ca="1" si="0"/>
        <v>0.41180142931178165</v>
      </c>
      <c r="N18" s="47">
        <f t="shared" ca="1" si="0"/>
        <v>0.43175536180277585</v>
      </c>
      <c r="O18" s="47">
        <f t="shared" ca="1" si="0"/>
        <v>0.3744170490235959</v>
      </c>
      <c r="P18" s="47">
        <f t="shared" ca="1" si="0"/>
        <v>0.39049230143105912</v>
      </c>
      <c r="Q18" s="47">
        <f t="shared" ca="1" si="0"/>
        <v>0.5728642513063289</v>
      </c>
      <c r="R18" s="47">
        <f t="shared" ca="1" si="0"/>
        <v>0.44838241070931856</v>
      </c>
      <c r="S18" s="47">
        <f t="shared" ca="1" si="0"/>
        <v>0.55428609416373587</v>
      </c>
      <c r="T18" s="47">
        <f t="shared" ca="1" si="0"/>
        <v>0.44367912738602394</v>
      </c>
      <c r="U18" s="47">
        <f t="shared" ca="1" si="0"/>
        <v>0.33307504327405424</v>
      </c>
      <c r="V18" s="47">
        <f t="shared" ca="1" si="0"/>
        <v>0.43748933297810449</v>
      </c>
      <c r="W18" s="47">
        <f t="shared" ca="1" si="0"/>
        <v>0.47903020889769815</v>
      </c>
      <c r="X18" s="47">
        <f t="shared" ca="1" si="0"/>
        <v>0.28541260643007477</v>
      </c>
      <c r="Y18" s="47">
        <f t="shared" ca="1" si="0"/>
        <v>0.34354486689155561</v>
      </c>
      <c r="Z18" s="47">
        <f t="shared" ca="1" si="0"/>
        <v>0.36476148668855551</v>
      </c>
      <c r="AA18" s="47">
        <f t="shared" ca="1" si="0"/>
        <v>0.37795337660036821</v>
      </c>
      <c r="AB18" s="47">
        <f t="shared" ca="1" si="0"/>
        <v>0.46122895214576032</v>
      </c>
      <c r="AC18" s="47">
        <f t="shared" ca="1" si="0"/>
        <v>0.4426599974970219</v>
      </c>
      <c r="AD18" s="47">
        <f t="shared" ca="1" si="0"/>
        <v>0.32457190547201381</v>
      </c>
      <c r="AE18" s="47">
        <f t="shared" ca="1" si="0"/>
        <v>0.42103037373745289</v>
      </c>
      <c r="AF18" s="47">
        <f t="shared" ca="1" si="0"/>
        <v>0.41777021411795645</v>
      </c>
      <c r="AG18" s="47">
        <f t="shared" ca="1" si="0"/>
        <v>0.5068141929049248</v>
      </c>
      <c r="AH18" s="47">
        <f t="shared" ca="1" si="0"/>
        <v>0.45419142686218045</v>
      </c>
      <c r="AI18" s="47">
        <f t="shared" ca="1" si="0"/>
        <v>0.4838308155594489</v>
      </c>
      <c r="AJ18" s="47">
        <f t="shared" ca="1" si="0"/>
        <v>0.31358343523350712</v>
      </c>
      <c r="AK18" s="47">
        <f t="shared" ca="1" si="0"/>
        <v>0.3924520462412372</v>
      </c>
      <c r="AL18" s="47">
        <f t="shared" ca="1" si="0"/>
        <v>0.52045161946697782</v>
      </c>
      <c r="AM18" s="47">
        <f t="shared" ca="1" si="0"/>
        <v>0.56378065529833066</v>
      </c>
      <c r="AN18" s="47">
        <f t="shared" ca="1" si="0"/>
        <v>0.34338372161944336</v>
      </c>
    </row>
    <row r="19" spans="1:65" x14ac:dyDescent="0.25">
      <c r="A19" s="34">
        <v>0.45161290322580649</v>
      </c>
      <c r="B19" s="8">
        <v>0.11428571428571439</v>
      </c>
      <c r="D19" s="89" t="s">
        <v>35</v>
      </c>
      <c r="E19" s="110">
        <f>'6.2 Conf. Intv. - Excel'!F10</f>
        <v>0.10801951176361625</v>
      </c>
      <c r="F19" s="110">
        <f>'6.2 Conf. Intv. - Excel'!G10</f>
        <v>3.9810894940533623E-2</v>
      </c>
      <c r="G19" s="115"/>
    </row>
    <row r="20" spans="1:65" x14ac:dyDescent="0.25">
      <c r="A20" s="34">
        <v>0.51428571428571446</v>
      </c>
      <c r="B20" s="8">
        <v>0.10810810810810806</v>
      </c>
      <c r="D20" s="89" t="s">
        <v>40</v>
      </c>
      <c r="E20" s="110"/>
      <c r="F20" s="110"/>
      <c r="G20" s="115"/>
    </row>
    <row r="21" spans="1:65" x14ac:dyDescent="0.25">
      <c r="A21" s="34">
        <v>9.7560975609756184E-2</v>
      </c>
      <c r="B21" s="8">
        <v>0.11249999999999996</v>
      </c>
      <c r="D21" s="89" t="s">
        <v>32</v>
      </c>
      <c r="E21" s="110">
        <f>'6.2 Conf. Intv. - Excel'!F12</f>
        <v>0.30699883476311518</v>
      </c>
      <c r="F21" s="110">
        <f>'6.2 Conf. Intv. - Excel'!G12</f>
        <v>0.10372844269669</v>
      </c>
      <c r="G21" s="113" t="s">
        <v>252</v>
      </c>
    </row>
    <row r="22" spans="1:65" x14ac:dyDescent="0.25">
      <c r="A22" s="34">
        <v>3.3333333333333368E-2</v>
      </c>
      <c r="B22" s="8">
        <v>-0.10958904109589036</v>
      </c>
      <c r="D22" s="89" t="s">
        <v>33</v>
      </c>
      <c r="E22" s="110">
        <f>'6.2 Conf. Intv. - Excel'!F13</f>
        <v>0.52303785829034766</v>
      </c>
      <c r="F22" s="110">
        <f>'6.2 Conf. Intv. - Excel'!G13</f>
        <v>0.18335023257775723</v>
      </c>
      <c r="H22" t="s">
        <v>31</v>
      </c>
      <c r="I22" t="s">
        <v>31</v>
      </c>
      <c r="J22" t="s">
        <v>31</v>
      </c>
      <c r="K22" t="s">
        <v>31</v>
      </c>
      <c r="L22" t="s">
        <v>31</v>
      </c>
      <c r="M22" t="s">
        <v>31</v>
      </c>
      <c r="N22" t="s">
        <v>31</v>
      </c>
      <c r="O22" t="s">
        <v>31</v>
      </c>
      <c r="P22" t="s">
        <v>31</v>
      </c>
      <c r="Q22" t="s">
        <v>31</v>
      </c>
      <c r="R22" t="s">
        <v>31</v>
      </c>
      <c r="S22" t="s">
        <v>31</v>
      </c>
      <c r="T22" t="s">
        <v>31</v>
      </c>
      <c r="U22" t="s">
        <v>31</v>
      </c>
      <c r="V22" t="s">
        <v>31</v>
      </c>
      <c r="W22" t="s">
        <v>31</v>
      </c>
      <c r="X22" t="s">
        <v>31</v>
      </c>
      <c r="Y22" t="s">
        <v>31</v>
      </c>
      <c r="Z22" t="s">
        <v>31</v>
      </c>
      <c r="AA22" t="s">
        <v>31</v>
      </c>
      <c r="AB22" t="s">
        <v>31</v>
      </c>
      <c r="AC22" t="s">
        <v>31</v>
      </c>
      <c r="AD22" t="s">
        <v>31</v>
      </c>
      <c r="AE22" t="s">
        <v>31</v>
      </c>
      <c r="AF22" t="s">
        <v>31</v>
      </c>
      <c r="AG22" t="s">
        <v>31</v>
      </c>
      <c r="AH22" t="s">
        <v>31</v>
      </c>
      <c r="AI22" t="s">
        <v>31</v>
      </c>
      <c r="AJ22" t="s">
        <v>31</v>
      </c>
      <c r="AK22" t="s">
        <v>31</v>
      </c>
      <c r="AL22" t="s">
        <v>31</v>
      </c>
      <c r="AM22" t="s">
        <v>31</v>
      </c>
      <c r="AN22" t="s">
        <v>31</v>
      </c>
    </row>
    <row r="23" spans="1:65" x14ac:dyDescent="0.25">
      <c r="A23" s="34">
        <v>0.75757575757575735</v>
      </c>
      <c r="B23" s="8">
        <v>0.10256410256410251</v>
      </c>
      <c r="H23" s="8" cm="1">
        <f t="array" aca="1" ref="H23" ca="1">INDEX($B$3:$B$35,ROWS($B$3:$B$35)*RAND()+1)</f>
        <v>-3.7500000000000033E-2</v>
      </c>
      <c r="I23" s="8" cm="1">
        <f t="array" aca="1" ref="I23" ca="1">INDEX($B$3:$B$35,ROWS($B$3:$B$35)*RAND()+1)</f>
        <v>7.4626865671641687E-2</v>
      </c>
      <c r="J23" s="8" cm="1">
        <f t="array" aca="1" ref="J23" ca="1">INDEX($B$3:$B$35,ROWS($B$3:$B$35)*RAND()+1)</f>
        <v>0.12328767123287668</v>
      </c>
      <c r="K23" s="8" cm="1">
        <f t="array" aca="1" ref="K23" ca="1">INDEX($B$3:$B$35,ROWS($B$3:$B$35)*RAND()+1)</f>
        <v>0.14285714285714299</v>
      </c>
      <c r="L23" s="8" cm="1">
        <f t="array" aca="1" ref="L23" ca="1">INDEX($B$3:$B$35,ROWS($B$3:$B$35)*RAND()+1)</f>
        <v>0.17567567567567569</v>
      </c>
      <c r="M23" s="8" cm="1">
        <f t="array" aca="1" ref="M23" ca="1">INDEX($B$3:$B$35,ROWS($B$3:$B$35)*RAND()+1)</f>
        <v>0.26388888888888901</v>
      </c>
      <c r="N23" s="8" cm="1">
        <f t="array" aca="1" ref="N23" ca="1">INDEX($B$3:$B$35,ROWS($B$3:$B$35)*RAND()+1)</f>
        <v>0.33333333333333348</v>
      </c>
      <c r="O23" s="8" cm="1">
        <f t="array" aca="1" ref="O23" ca="1">INDEX($B$3:$B$35,ROWS($B$3:$B$35)*RAND()+1)</f>
        <v>0.17567567567567569</v>
      </c>
      <c r="P23" s="8" cm="1">
        <f t="array" aca="1" ref="P23" ca="1">INDEX($B$3:$B$35,ROWS($B$3:$B$35)*RAND()+1)</f>
        <v>0.15584415584415584</v>
      </c>
      <c r="Q23" s="8" cm="1">
        <f t="array" aca="1" ref="Q23" ca="1">INDEX($B$3:$B$35,ROWS($B$3:$B$35)*RAND()+1)</f>
        <v>0.26388888888888901</v>
      </c>
      <c r="R23" s="8" cm="1">
        <f t="array" aca="1" ref="R23" ca="1">INDEX($B$3:$B$35,ROWS($B$3:$B$35)*RAND()+1)</f>
        <v>0.13432835820895517</v>
      </c>
      <c r="S23" s="8" cm="1">
        <f t="array" aca="1" ref="S23" ca="1">INDEX($B$3:$B$35,ROWS($B$3:$B$35)*RAND()+1)</f>
        <v>7.4626865671641687E-2</v>
      </c>
      <c r="T23" s="8" cm="1">
        <f t="array" aca="1" ref="T23" ca="1">INDEX($B$3:$B$35,ROWS($B$3:$B$35)*RAND()+1)</f>
        <v>0.17105263157894737</v>
      </c>
      <c r="U23" s="8" cm="1">
        <f t="array" aca="1" ref="U23" ca="1">INDEX($B$3:$B$35,ROWS($B$3:$B$35)*RAND()+1)</f>
        <v>0.34146341463414653</v>
      </c>
      <c r="V23" s="8" cm="1">
        <f t="array" aca="1" ref="V23" ca="1">INDEX($B$3:$B$35,ROWS($B$3:$B$35)*RAND()+1)</f>
        <v>0.17391304347826103</v>
      </c>
      <c r="W23" s="8" cm="1">
        <f t="array" aca="1" ref="W23" ca="1">INDEX($B$3:$B$35,ROWS($B$3:$B$35)*RAND()+1)</f>
        <v>0.34146341463414653</v>
      </c>
      <c r="X23" s="8" cm="1">
        <f t="array" aca="1" ref="X23" ca="1">INDEX($B$3:$B$35,ROWS($B$3:$B$35)*RAND()+1)</f>
        <v>0.12328767123287668</v>
      </c>
      <c r="Y23" s="8" cm="1">
        <f t="array" aca="1" ref="Y23" ca="1">INDEX($B$3:$B$35,ROWS($B$3:$B$35)*RAND()+1)</f>
        <v>-3.6144578313252913E-2</v>
      </c>
      <c r="Z23" s="8" cm="1">
        <f t="array" aca="1" ref="Z23" ca="1">INDEX($B$3:$B$35,ROWS($B$3:$B$35)*RAND()+1)</f>
        <v>0.12328767123287668</v>
      </c>
      <c r="AA23" s="8" cm="1">
        <f t="array" aca="1" ref="AA23" ca="1">INDEX($B$3:$B$35,ROWS($B$3:$B$35)*RAND()+1)</f>
        <v>0.39655172413793122</v>
      </c>
      <c r="AB23" s="8" cm="1">
        <f t="array" aca="1" ref="AB23" ca="1">INDEX($B$3:$B$35,ROWS($B$3:$B$35)*RAND()+1)</f>
        <v>0.15584415584415584</v>
      </c>
      <c r="AC23" s="8" cm="1">
        <f t="array" aca="1" ref="AC23" ca="1">INDEX($B$3:$B$35,ROWS($B$3:$B$35)*RAND()+1)</f>
        <v>8.0000000000000071E-2</v>
      </c>
      <c r="AD23" s="8" cm="1">
        <f t="array" aca="1" ref="AD23" ca="1">INDEX($B$3:$B$35,ROWS($B$3:$B$35)*RAND()+1)</f>
        <v>7.4999999999999928E-2</v>
      </c>
      <c r="AE23" s="8" cm="1">
        <f t="array" aca="1" ref="AE23" ca="1">INDEX($B$3:$B$35,ROWS($B$3:$B$35)*RAND()+1)</f>
        <v>7.4999999999999928E-2</v>
      </c>
      <c r="AF23" s="8" cm="1">
        <f t="array" aca="1" ref="AF23" ca="1">INDEX($B$3:$B$35,ROWS($B$3:$B$35)*RAND()+1)</f>
        <v>0.17105263157894737</v>
      </c>
      <c r="AG23" s="8" cm="1">
        <f t="array" aca="1" ref="AG23" ca="1">INDEX($B$3:$B$35,ROWS($B$3:$B$35)*RAND()+1)</f>
        <v>0.20833333333333337</v>
      </c>
      <c r="AH23" s="8" cm="1">
        <f t="array" aca="1" ref="AH23" ca="1">INDEX($B$3:$B$35,ROWS($B$3:$B$35)*RAND()+1)</f>
        <v>0.33333333333333348</v>
      </c>
      <c r="AI23" s="8" cm="1">
        <f t="array" aca="1" ref="AI23" ca="1">INDEX($B$3:$B$35,ROWS($B$3:$B$35)*RAND()+1)</f>
        <v>-1.111111111111112E-2</v>
      </c>
      <c r="AJ23" s="8" cm="1">
        <f t="array" aca="1" ref="AJ23" ca="1">INDEX($B$3:$B$35,ROWS($B$3:$B$35)*RAND()+1)</f>
        <v>7.5757575757575649E-2</v>
      </c>
      <c r="AK23" s="8" cm="1">
        <f t="array" aca="1" ref="AK23" ca="1">INDEX($B$3:$B$35,ROWS($B$3:$B$35)*RAND()+1)</f>
        <v>-1.111111111111112E-2</v>
      </c>
      <c r="AL23" s="8" cm="1">
        <f t="array" aca="1" ref="AL23" ca="1">INDEX($B$3:$B$35,ROWS($B$3:$B$35)*RAND()+1)</f>
        <v>0.10810810810810806</v>
      </c>
      <c r="AM23" s="8" cm="1">
        <f t="array" aca="1" ref="AM23" ca="1">INDEX($B$3:$B$35,ROWS($B$3:$B$35)*RAND()+1)</f>
        <v>0.22857142857142862</v>
      </c>
      <c r="AN23" s="8" cm="1">
        <f t="array" aca="1" ref="AN23" ca="1">INDEX($B$3:$B$35,ROWS($B$3:$B$35)*RAND()+1)</f>
        <v>0.17721518987341772</v>
      </c>
      <c r="AO23" s="8"/>
      <c r="AP23" s="8"/>
      <c r="AQ23" s="8"/>
      <c r="AR23" s="8"/>
      <c r="AS23" s="8"/>
      <c r="AT23" s="8"/>
      <c r="AU23" s="8"/>
      <c r="AV23" s="8"/>
      <c r="AW23" s="8"/>
      <c r="AX23" s="8"/>
      <c r="AY23" s="8"/>
      <c r="AZ23" s="8"/>
      <c r="BA23" s="8"/>
      <c r="BB23" s="8"/>
      <c r="BC23" s="8"/>
      <c r="BD23" s="8"/>
      <c r="BE23" s="8"/>
      <c r="BF23" s="8"/>
      <c r="BG23" s="8"/>
      <c r="BH23" s="8"/>
      <c r="BI23" s="8"/>
      <c r="BJ23" s="8"/>
      <c r="BK23" s="8"/>
      <c r="BL23" s="8"/>
      <c r="BM23" s="8"/>
    </row>
    <row r="24" spans="1:65" x14ac:dyDescent="0.25">
      <c r="A24" s="34">
        <v>-9.7560975609756059E-2</v>
      </c>
      <c r="B24" s="8">
        <v>-3.7500000000000033E-2</v>
      </c>
      <c r="H24" s="8" cm="1">
        <f t="array" aca="1" ref="H24" ca="1">INDEX($B$3:$B$35,ROWS($B$3:$B$35)*RAND()+1)</f>
        <v>0.11428571428571439</v>
      </c>
      <c r="I24" s="8" cm="1">
        <f t="array" aca="1" ref="I24" ca="1">INDEX($B$3:$B$35,ROWS($B$3:$B$35)*RAND()+1)</f>
        <v>0.17567567567567569</v>
      </c>
      <c r="J24" s="8" cm="1">
        <f t="array" aca="1" ref="J24" ca="1">INDEX($B$3:$B$35,ROWS($B$3:$B$35)*RAND()+1)</f>
        <v>0.12328767123287668</v>
      </c>
      <c r="K24" s="8" cm="1">
        <f t="array" aca="1" ref="K24" ca="1">INDEX($B$3:$B$35,ROWS($B$3:$B$35)*RAND()+1)</f>
        <v>0.13432835820895517</v>
      </c>
      <c r="L24" s="8" cm="1">
        <f t="array" aca="1" ref="L24" ca="1">INDEX($B$3:$B$35,ROWS($B$3:$B$35)*RAND()+1)</f>
        <v>0.11428571428571439</v>
      </c>
      <c r="M24" s="8" cm="1">
        <f t="array" aca="1" ref="M24" ca="1">INDEX($B$3:$B$35,ROWS($B$3:$B$35)*RAND()+1)</f>
        <v>-3.7500000000000033E-2</v>
      </c>
      <c r="N24" s="8" cm="1">
        <f t="array" aca="1" ref="N24" ca="1">INDEX($B$3:$B$35,ROWS($B$3:$B$35)*RAND()+1)</f>
        <v>0.11249999999999996</v>
      </c>
      <c r="O24" s="8" cm="1">
        <f t="array" aca="1" ref="O24" ca="1">INDEX($B$3:$B$35,ROWS($B$3:$B$35)*RAND()+1)</f>
        <v>0.17391304347826103</v>
      </c>
      <c r="P24" s="8" cm="1">
        <f t="array" aca="1" ref="P24" ca="1">INDEX($B$3:$B$35,ROWS($B$3:$B$35)*RAND()+1)</f>
        <v>-3.6144578313252913E-2</v>
      </c>
      <c r="Q24" s="8" cm="1">
        <f t="array" aca="1" ref="Q24" ca="1">INDEX($B$3:$B$35,ROWS($B$3:$B$35)*RAND()+1)</f>
        <v>-3.6144578313252913E-2</v>
      </c>
      <c r="R24" s="8" cm="1">
        <f t="array" aca="1" ref="R24" ca="1">INDEX($B$3:$B$35,ROWS($B$3:$B$35)*RAND()+1)</f>
        <v>-1.111111111111112E-2</v>
      </c>
      <c r="S24" s="8" cm="1">
        <f t="array" aca="1" ref="S24" ca="1">INDEX($B$3:$B$35,ROWS($B$3:$B$35)*RAND()+1)</f>
        <v>-3.7500000000000033E-2</v>
      </c>
      <c r="T24" s="8" cm="1">
        <f t="array" aca="1" ref="T24" ca="1">INDEX($B$3:$B$35,ROWS($B$3:$B$35)*RAND()+1)</f>
        <v>8.0000000000000071E-2</v>
      </c>
      <c r="U24" s="8" cm="1">
        <f t="array" aca="1" ref="U24" ca="1">INDEX($B$3:$B$35,ROWS($B$3:$B$35)*RAND()+1)</f>
        <v>0.11267605633802827</v>
      </c>
      <c r="V24" s="8" cm="1">
        <f t="array" aca="1" ref="V24" ca="1">INDEX($B$3:$B$35,ROWS($B$3:$B$35)*RAND()+1)</f>
        <v>0.13432835820895517</v>
      </c>
      <c r="W24" s="8" cm="1">
        <f t="array" aca="1" ref="W24" ca="1">INDEX($B$3:$B$35,ROWS($B$3:$B$35)*RAND()+1)</f>
        <v>0.22580645161290325</v>
      </c>
      <c r="X24" s="8" cm="1">
        <f t="array" aca="1" ref="X24" ca="1">INDEX($B$3:$B$35,ROWS($B$3:$B$35)*RAND()+1)</f>
        <v>8.0000000000000071E-2</v>
      </c>
      <c r="Y24" s="8" cm="1">
        <f t="array" aca="1" ref="Y24" ca="1">INDEX($B$3:$B$35,ROWS($B$3:$B$35)*RAND()+1)</f>
        <v>5.0505050505050553E-2</v>
      </c>
      <c r="Z24" s="8" cm="1">
        <f t="array" aca="1" ref="Z24" ca="1">INDEX($B$3:$B$35,ROWS($B$3:$B$35)*RAND()+1)</f>
        <v>7.4626865671641687E-2</v>
      </c>
      <c r="AA24" s="8" cm="1">
        <f t="array" aca="1" ref="AA24" ca="1">INDEX($B$3:$B$35,ROWS($B$3:$B$35)*RAND()+1)</f>
        <v>-3.6144578313252913E-2</v>
      </c>
      <c r="AB24" s="8" cm="1">
        <f t="array" aca="1" ref="AB24" ca="1">INDEX($B$3:$B$35,ROWS($B$3:$B$35)*RAND()+1)</f>
        <v>0.33898305084745778</v>
      </c>
      <c r="AC24" s="8" cm="1">
        <f t="array" aca="1" ref="AC24" ca="1">INDEX($B$3:$B$35,ROWS($B$3:$B$35)*RAND()+1)</f>
        <v>0.17567567567567569</v>
      </c>
      <c r="AD24" s="8" cm="1">
        <f t="array" aca="1" ref="AD24" ca="1">INDEX($B$3:$B$35,ROWS($B$3:$B$35)*RAND()+1)</f>
        <v>0.10810810810810806</v>
      </c>
      <c r="AE24" s="8" cm="1">
        <f t="array" aca="1" ref="AE24" ca="1">INDEX($B$3:$B$35,ROWS($B$3:$B$35)*RAND()+1)</f>
        <v>0.18840579710144931</v>
      </c>
      <c r="AF24" s="8" cm="1">
        <f t="array" aca="1" ref="AF24" ca="1">INDEX($B$3:$B$35,ROWS($B$3:$B$35)*RAND()+1)</f>
        <v>0.11249999999999996</v>
      </c>
      <c r="AG24" s="8" cm="1">
        <f t="array" aca="1" ref="AG24" ca="1">INDEX($B$3:$B$35,ROWS($B$3:$B$35)*RAND()+1)</f>
        <v>0.14285714285714299</v>
      </c>
      <c r="AH24" s="8" cm="1">
        <f t="array" aca="1" ref="AH24" ca="1">INDEX($B$3:$B$35,ROWS($B$3:$B$35)*RAND()+1)</f>
        <v>0.11267605633802827</v>
      </c>
      <c r="AI24" s="8" cm="1">
        <f t="array" aca="1" ref="AI24" ca="1">INDEX($B$3:$B$35,ROWS($B$3:$B$35)*RAND()+1)</f>
        <v>0.22857142857142862</v>
      </c>
      <c r="AJ24" s="8" cm="1">
        <f t="array" aca="1" ref="AJ24" ca="1">INDEX($B$3:$B$35,ROWS($B$3:$B$35)*RAND()+1)</f>
        <v>-3.6144578313252913E-2</v>
      </c>
      <c r="AK24" s="8" cm="1">
        <f t="array" aca="1" ref="AK24" ca="1">INDEX($B$3:$B$35,ROWS($B$3:$B$35)*RAND()+1)</f>
        <v>0.39655172413793122</v>
      </c>
      <c r="AL24" s="8" cm="1">
        <f t="array" aca="1" ref="AL24" ca="1">INDEX($B$3:$B$35,ROWS($B$3:$B$35)*RAND()+1)</f>
        <v>5.0505050505050553E-2</v>
      </c>
      <c r="AM24" s="8" cm="1">
        <f t="array" aca="1" ref="AM24" ca="1">INDEX($B$3:$B$35,ROWS($B$3:$B$35)*RAND()+1)</f>
        <v>-1.111111111111112E-2</v>
      </c>
      <c r="AN24" s="8" cm="1">
        <f t="array" aca="1" ref="AN24" ca="1">INDEX($B$3:$B$35,ROWS($B$3:$B$35)*RAND()+1)</f>
        <v>0.13432835820895517</v>
      </c>
      <c r="AO24" s="8"/>
      <c r="AP24" s="8"/>
      <c r="AQ24" s="8"/>
      <c r="AR24" s="8"/>
      <c r="AS24" s="8"/>
      <c r="AT24" s="8"/>
      <c r="AU24" s="8"/>
      <c r="AV24" s="8"/>
      <c r="AW24" s="8"/>
      <c r="AX24" s="8"/>
      <c r="AY24" s="8"/>
      <c r="AZ24" s="8"/>
      <c r="BA24" s="8"/>
      <c r="BB24" s="8"/>
      <c r="BC24" s="8"/>
      <c r="BD24" s="8"/>
      <c r="BE24" s="8"/>
      <c r="BF24" s="8"/>
      <c r="BG24" s="8"/>
      <c r="BH24" s="8"/>
      <c r="BI24" s="8"/>
      <c r="BJ24" s="8"/>
      <c r="BK24" s="8"/>
      <c r="BL24" s="8"/>
      <c r="BM24" s="8"/>
    </row>
    <row r="25" spans="1:65" x14ac:dyDescent="0.25">
      <c r="A25" s="34">
        <v>0.29032258064516137</v>
      </c>
      <c r="B25" s="8">
        <v>7.4626865671641687E-2</v>
      </c>
      <c r="H25" s="8" cm="1">
        <f t="array" aca="1" ref="H25" ca="1">INDEX($B$3:$B$35,ROWS($B$3:$B$35)*RAND()+1)</f>
        <v>0.11267605633802827</v>
      </c>
      <c r="I25" s="8" cm="1">
        <f t="array" aca="1" ref="I25" ca="1">INDEX($B$3:$B$35,ROWS($B$3:$B$35)*RAND()+1)</f>
        <v>5.0505050505050553E-2</v>
      </c>
      <c r="J25" s="8" cm="1">
        <f t="array" aca="1" ref="J25" ca="1">INDEX($B$3:$B$35,ROWS($B$3:$B$35)*RAND()+1)</f>
        <v>0.10810810810810806</v>
      </c>
      <c r="K25" s="8" cm="1">
        <f t="array" aca="1" ref="K25" ca="1">INDEX($B$3:$B$35,ROWS($B$3:$B$35)*RAND()+1)</f>
        <v>0.20833333333333337</v>
      </c>
      <c r="L25" s="8" cm="1">
        <f t="array" aca="1" ref="L25" ca="1">INDEX($B$3:$B$35,ROWS($B$3:$B$35)*RAND()+1)</f>
        <v>0.11428571428571439</v>
      </c>
      <c r="M25" s="8" cm="1">
        <f t="array" aca="1" ref="M25" ca="1">INDEX($B$3:$B$35,ROWS($B$3:$B$35)*RAND()+1)</f>
        <v>0.17391304347826103</v>
      </c>
      <c r="N25" s="8" cm="1">
        <f t="array" aca="1" ref="N25" ca="1">INDEX($B$3:$B$35,ROWS($B$3:$B$35)*RAND()+1)</f>
        <v>0.12328767123287668</v>
      </c>
      <c r="O25" s="8" cm="1">
        <f t="array" aca="1" ref="O25" ca="1">INDEX($B$3:$B$35,ROWS($B$3:$B$35)*RAND()+1)</f>
        <v>0.11267605633802827</v>
      </c>
      <c r="P25" s="8" cm="1">
        <f t="array" aca="1" ref="P25" ca="1">INDEX($B$3:$B$35,ROWS($B$3:$B$35)*RAND()+1)</f>
        <v>0.13432835820895517</v>
      </c>
      <c r="Q25" s="8" cm="1">
        <f t="array" aca="1" ref="Q25" ca="1">INDEX($B$3:$B$35,ROWS($B$3:$B$35)*RAND()+1)</f>
        <v>5.0505050505050553E-2</v>
      </c>
      <c r="R25" s="8" cm="1">
        <f t="array" aca="1" ref="R25" ca="1">INDEX($B$3:$B$35,ROWS($B$3:$B$35)*RAND()+1)</f>
        <v>0.20833333333333337</v>
      </c>
      <c r="S25" s="8" cm="1">
        <f t="array" aca="1" ref="S25" ca="1">INDEX($B$3:$B$35,ROWS($B$3:$B$35)*RAND()+1)</f>
        <v>8.0000000000000071E-2</v>
      </c>
      <c r="T25" s="8" cm="1">
        <f t="array" aca="1" ref="T25" ca="1">INDEX($B$3:$B$35,ROWS($B$3:$B$35)*RAND()+1)</f>
        <v>0.11249999999999996</v>
      </c>
      <c r="U25" s="8" cm="1">
        <f t="array" aca="1" ref="U25" ca="1">INDEX($B$3:$B$35,ROWS($B$3:$B$35)*RAND()+1)</f>
        <v>0.33898305084745778</v>
      </c>
      <c r="V25" s="8" cm="1">
        <f t="array" aca="1" ref="V25" ca="1">INDEX($B$3:$B$35,ROWS($B$3:$B$35)*RAND()+1)</f>
        <v>0.17105263157894737</v>
      </c>
      <c r="W25" s="8" cm="1">
        <f t="array" aca="1" ref="W25" ca="1">INDEX($B$3:$B$35,ROWS($B$3:$B$35)*RAND()+1)</f>
        <v>7.4999999999999928E-2</v>
      </c>
      <c r="X25" s="8" cm="1">
        <f t="array" aca="1" ref="X25" ca="1">INDEX($B$3:$B$35,ROWS($B$3:$B$35)*RAND()+1)</f>
        <v>8.0000000000000071E-2</v>
      </c>
      <c r="Y25" s="8" cm="1">
        <f t="array" aca="1" ref="Y25" ca="1">INDEX($B$3:$B$35,ROWS($B$3:$B$35)*RAND()+1)</f>
        <v>0.11249999999999996</v>
      </c>
      <c r="Z25" s="8" cm="1">
        <f t="array" aca="1" ref="Z25" ca="1">INDEX($B$3:$B$35,ROWS($B$3:$B$35)*RAND()+1)</f>
        <v>0.26388888888888901</v>
      </c>
      <c r="AA25" s="8" cm="1">
        <f t="array" aca="1" ref="AA25" ca="1">INDEX($B$3:$B$35,ROWS($B$3:$B$35)*RAND()+1)</f>
        <v>0.20833333333333337</v>
      </c>
      <c r="AB25" s="8" cm="1">
        <f t="array" aca="1" ref="AB25" ca="1">INDEX($B$3:$B$35,ROWS($B$3:$B$35)*RAND()+1)</f>
        <v>0.17721518987341772</v>
      </c>
      <c r="AC25" s="8" cm="1">
        <f t="array" aca="1" ref="AC25" ca="1">INDEX($B$3:$B$35,ROWS($B$3:$B$35)*RAND()+1)</f>
        <v>-3.6144578313252913E-2</v>
      </c>
      <c r="AD25" s="8" cm="1">
        <f t="array" aca="1" ref="AD25" ca="1">INDEX($B$3:$B$35,ROWS($B$3:$B$35)*RAND()+1)</f>
        <v>0.39655172413793122</v>
      </c>
      <c r="AE25" s="8" cm="1">
        <f t="array" aca="1" ref="AE25" ca="1">INDEX($B$3:$B$35,ROWS($B$3:$B$35)*RAND()+1)</f>
        <v>8.0000000000000071E-2</v>
      </c>
      <c r="AF25" s="8" cm="1">
        <f t="array" aca="1" ref="AF25" ca="1">INDEX($B$3:$B$35,ROWS($B$3:$B$35)*RAND()+1)</f>
        <v>0.33898305084745778</v>
      </c>
      <c r="AG25" s="8" cm="1">
        <f t="array" aca="1" ref="AG25" ca="1">INDEX($B$3:$B$35,ROWS($B$3:$B$35)*RAND()+1)</f>
        <v>-3.6144578313252913E-2</v>
      </c>
      <c r="AH25" s="8" cm="1">
        <f t="array" aca="1" ref="AH25" ca="1">INDEX($B$3:$B$35,ROWS($B$3:$B$35)*RAND()+1)</f>
        <v>0.10256410256410251</v>
      </c>
      <c r="AI25" s="8" cm="1">
        <f t="array" aca="1" ref="AI25" ca="1">INDEX($B$3:$B$35,ROWS($B$3:$B$35)*RAND()+1)</f>
        <v>0.10810810810810806</v>
      </c>
      <c r="AJ25" s="8" cm="1">
        <f t="array" aca="1" ref="AJ25" ca="1">INDEX($B$3:$B$35,ROWS($B$3:$B$35)*RAND()+1)</f>
        <v>0.11428571428571439</v>
      </c>
      <c r="AK25" s="8" cm="1">
        <f t="array" aca="1" ref="AK25" ca="1">INDEX($B$3:$B$35,ROWS($B$3:$B$35)*RAND()+1)</f>
        <v>8.0000000000000071E-2</v>
      </c>
      <c r="AL25" s="8" cm="1">
        <f t="array" aca="1" ref="AL25" ca="1">INDEX($B$3:$B$35,ROWS($B$3:$B$35)*RAND()+1)</f>
        <v>0.11267605633802827</v>
      </c>
      <c r="AM25" s="8" cm="1">
        <f t="array" aca="1" ref="AM25" ca="1">INDEX($B$3:$B$35,ROWS($B$3:$B$35)*RAND()+1)</f>
        <v>0.14285714285714299</v>
      </c>
      <c r="AN25" s="8" cm="1">
        <f t="array" aca="1" ref="AN25" ca="1">INDEX($B$3:$B$35,ROWS($B$3:$B$35)*RAND()+1)</f>
        <v>7.4626865671641687E-2</v>
      </c>
      <c r="AO25" s="8"/>
      <c r="AP25" s="8"/>
      <c r="AQ25" s="8"/>
      <c r="AR25" s="8"/>
      <c r="AS25" s="8"/>
      <c r="AT25" s="8"/>
      <c r="AU25" s="8"/>
      <c r="AV25" s="8"/>
      <c r="AW25" s="8"/>
      <c r="AX25" s="8"/>
      <c r="AY25" s="8"/>
      <c r="AZ25" s="8"/>
      <c r="BA25" s="8"/>
      <c r="BB25" s="8"/>
      <c r="BC25" s="8"/>
      <c r="BD25" s="8"/>
      <c r="BE25" s="8"/>
      <c r="BF25" s="8"/>
      <c r="BG25" s="8"/>
      <c r="BH25" s="8"/>
      <c r="BI25" s="8"/>
      <c r="BJ25" s="8"/>
      <c r="BK25" s="8"/>
      <c r="BL25" s="8"/>
      <c r="BM25" s="8"/>
    </row>
    <row r="26" spans="1:65" x14ac:dyDescent="0.25">
      <c r="A26" s="34">
        <v>0.25641025641025633</v>
      </c>
      <c r="B26" s="8">
        <v>0.10810810810810806</v>
      </c>
      <c r="H26" s="8" cm="1">
        <f t="array" aca="1" ref="H26" ca="1">INDEX($B$3:$B$35,ROWS($B$3:$B$35)*RAND()+1)</f>
        <v>0.12328767123287668</v>
      </c>
      <c r="I26" s="8" cm="1">
        <f t="array" aca="1" ref="I26" ca="1">INDEX($B$3:$B$35,ROWS($B$3:$B$35)*RAND()+1)</f>
        <v>0.10810810810810806</v>
      </c>
      <c r="J26" s="8" cm="1">
        <f t="array" aca="1" ref="J26" ca="1">INDEX($B$3:$B$35,ROWS($B$3:$B$35)*RAND()+1)</f>
        <v>0.17721518987341772</v>
      </c>
      <c r="K26" s="8" cm="1">
        <f t="array" aca="1" ref="K26" ca="1">INDEX($B$3:$B$35,ROWS($B$3:$B$35)*RAND()+1)</f>
        <v>0.13749999999999998</v>
      </c>
      <c r="L26" s="8" cm="1">
        <f t="array" aca="1" ref="L26" ca="1">INDEX($B$3:$B$35,ROWS($B$3:$B$35)*RAND()+1)</f>
        <v>0.17567567567567569</v>
      </c>
      <c r="M26" s="8" cm="1">
        <f t="array" aca="1" ref="M26" ca="1">INDEX($B$3:$B$35,ROWS($B$3:$B$35)*RAND()+1)</f>
        <v>0.15584415584415584</v>
      </c>
      <c r="N26" s="8" cm="1">
        <f t="array" aca="1" ref="N26" ca="1">INDEX($B$3:$B$35,ROWS($B$3:$B$35)*RAND()+1)</f>
        <v>0.39655172413793122</v>
      </c>
      <c r="O26" s="8" cm="1">
        <f t="array" aca="1" ref="O26" ca="1">INDEX($B$3:$B$35,ROWS($B$3:$B$35)*RAND()+1)</f>
        <v>-3.6144578313252913E-2</v>
      </c>
      <c r="P26" s="8" cm="1">
        <f t="array" aca="1" ref="P26" ca="1">INDEX($B$3:$B$35,ROWS($B$3:$B$35)*RAND()+1)</f>
        <v>0.26388888888888901</v>
      </c>
      <c r="Q26" s="8" cm="1">
        <f t="array" aca="1" ref="Q26" ca="1">INDEX($B$3:$B$35,ROWS($B$3:$B$35)*RAND()+1)</f>
        <v>7.5757575757575649E-2</v>
      </c>
      <c r="R26" s="8" cm="1">
        <f t="array" aca="1" ref="R26" ca="1">INDEX($B$3:$B$35,ROWS($B$3:$B$35)*RAND()+1)</f>
        <v>0.10810810810810806</v>
      </c>
      <c r="S26" s="8" cm="1">
        <f t="array" aca="1" ref="S26" ca="1">INDEX($B$3:$B$35,ROWS($B$3:$B$35)*RAND()+1)</f>
        <v>0.34146341463414653</v>
      </c>
      <c r="T26" s="8" cm="1">
        <f t="array" aca="1" ref="T26" ca="1">INDEX($B$3:$B$35,ROWS($B$3:$B$35)*RAND()+1)</f>
        <v>0.15584415584415584</v>
      </c>
      <c r="U26" s="8" cm="1">
        <f t="array" aca="1" ref="U26" ca="1">INDEX($B$3:$B$35,ROWS($B$3:$B$35)*RAND()+1)</f>
        <v>0.15584415584415584</v>
      </c>
      <c r="V26" s="8" cm="1">
        <f t="array" aca="1" ref="V26" ca="1">INDEX($B$3:$B$35,ROWS($B$3:$B$35)*RAND()+1)</f>
        <v>0.17567567567567569</v>
      </c>
      <c r="W26" s="8" cm="1">
        <f t="array" aca="1" ref="W26" ca="1">INDEX($B$3:$B$35,ROWS($B$3:$B$35)*RAND()+1)</f>
        <v>0.26388888888888901</v>
      </c>
      <c r="X26" s="8" cm="1">
        <f t="array" aca="1" ref="X26" ca="1">INDEX($B$3:$B$35,ROWS($B$3:$B$35)*RAND()+1)</f>
        <v>0.20833333333333337</v>
      </c>
      <c r="Y26" s="8" cm="1">
        <f t="array" aca="1" ref="Y26" ca="1">INDEX($B$3:$B$35,ROWS($B$3:$B$35)*RAND()+1)</f>
        <v>-0.10958904109589036</v>
      </c>
      <c r="Z26" s="8" cm="1">
        <f t="array" aca="1" ref="Z26" ca="1">INDEX($B$3:$B$35,ROWS($B$3:$B$35)*RAND()+1)</f>
        <v>0.18840579710144931</v>
      </c>
      <c r="AA26" s="8" cm="1">
        <f t="array" aca="1" ref="AA26" ca="1">INDEX($B$3:$B$35,ROWS($B$3:$B$35)*RAND()+1)</f>
        <v>0.14285714285714299</v>
      </c>
      <c r="AB26" s="8" cm="1">
        <f t="array" aca="1" ref="AB26" ca="1">INDEX($B$3:$B$35,ROWS($B$3:$B$35)*RAND()+1)</f>
        <v>0.10256410256410251</v>
      </c>
      <c r="AC26" s="8" cm="1">
        <f t="array" aca="1" ref="AC26" ca="1">INDEX($B$3:$B$35,ROWS($B$3:$B$35)*RAND()+1)</f>
        <v>0.22857142857142862</v>
      </c>
      <c r="AD26" s="8" cm="1">
        <f t="array" aca="1" ref="AD26" ca="1">INDEX($B$3:$B$35,ROWS($B$3:$B$35)*RAND()+1)</f>
        <v>-0.10958904109589036</v>
      </c>
      <c r="AE26" s="8" cm="1">
        <f t="array" aca="1" ref="AE26" ca="1">INDEX($B$3:$B$35,ROWS($B$3:$B$35)*RAND()+1)</f>
        <v>5.0505050505050553E-2</v>
      </c>
      <c r="AF26" s="8" cm="1">
        <f t="array" aca="1" ref="AF26" ca="1">INDEX($B$3:$B$35,ROWS($B$3:$B$35)*RAND()+1)</f>
        <v>0.14285714285714299</v>
      </c>
      <c r="AG26" s="8" cm="1">
        <f t="array" aca="1" ref="AG26" ca="1">INDEX($B$3:$B$35,ROWS($B$3:$B$35)*RAND()+1)</f>
        <v>0.17567567567567569</v>
      </c>
      <c r="AH26" s="8" cm="1">
        <f t="array" aca="1" ref="AH26" ca="1">INDEX($B$3:$B$35,ROWS($B$3:$B$35)*RAND()+1)</f>
        <v>0.14285714285714299</v>
      </c>
      <c r="AI26" s="8" cm="1">
        <f t="array" aca="1" ref="AI26" ca="1">INDEX($B$3:$B$35,ROWS($B$3:$B$35)*RAND()+1)</f>
        <v>0.10810810810810806</v>
      </c>
      <c r="AJ26" s="8" cm="1">
        <f t="array" aca="1" ref="AJ26" ca="1">INDEX($B$3:$B$35,ROWS($B$3:$B$35)*RAND()+1)</f>
        <v>0.10810810810810806</v>
      </c>
      <c r="AK26" s="8" cm="1">
        <f t="array" aca="1" ref="AK26" ca="1">INDEX($B$3:$B$35,ROWS($B$3:$B$35)*RAND()+1)</f>
        <v>0.13432835820895517</v>
      </c>
      <c r="AL26" s="8" cm="1">
        <f t="array" aca="1" ref="AL26" ca="1">INDEX($B$3:$B$35,ROWS($B$3:$B$35)*RAND()+1)</f>
        <v>0.10256410256410251</v>
      </c>
      <c r="AM26" s="8" cm="1">
        <f t="array" aca="1" ref="AM26" ca="1">INDEX($B$3:$B$35,ROWS($B$3:$B$35)*RAND()+1)</f>
        <v>0.22580645161290325</v>
      </c>
      <c r="AN26" s="8" cm="1">
        <f t="array" aca="1" ref="AN26" ca="1">INDEX($B$3:$B$35,ROWS($B$3:$B$35)*RAND()+1)</f>
        <v>0.17105263157894737</v>
      </c>
      <c r="AO26" s="8"/>
      <c r="AP26" s="8"/>
      <c r="AQ26" s="8"/>
      <c r="AR26" s="8"/>
      <c r="AS26" s="8"/>
      <c r="AT26" s="8"/>
      <c r="AU26" s="8"/>
      <c r="AV26" s="8"/>
      <c r="AW26" s="8"/>
      <c r="AX26" s="8"/>
      <c r="AY26" s="8"/>
      <c r="AZ26" s="8"/>
      <c r="BA26" s="8"/>
      <c r="BB26" s="8"/>
      <c r="BC26" s="8"/>
      <c r="BD26" s="8"/>
      <c r="BE26" s="8"/>
      <c r="BF26" s="8"/>
      <c r="BG26" s="8"/>
      <c r="BH26" s="8"/>
      <c r="BI26" s="8"/>
      <c r="BJ26" s="8"/>
      <c r="BK26" s="8"/>
      <c r="BL26" s="8"/>
      <c r="BM26" s="8"/>
    </row>
    <row r="27" spans="1:65" x14ac:dyDescent="0.25">
      <c r="A27" s="34">
        <v>0.13953488372093023</v>
      </c>
      <c r="B27" s="8">
        <v>0.14285714285714299</v>
      </c>
      <c r="H27" s="8" cm="1">
        <f t="array" aca="1" ref="H27" ca="1">INDEX($B$3:$B$35,ROWS($B$3:$B$35)*RAND()+1)</f>
        <v>0.18840579710144931</v>
      </c>
      <c r="I27" s="8" cm="1">
        <f t="array" aca="1" ref="I27" ca="1">INDEX($B$3:$B$35,ROWS($B$3:$B$35)*RAND()+1)</f>
        <v>0.13749999999999998</v>
      </c>
      <c r="J27" s="8" cm="1">
        <f t="array" aca="1" ref="J27" ca="1">INDEX($B$3:$B$35,ROWS($B$3:$B$35)*RAND()+1)</f>
        <v>0.33898305084745778</v>
      </c>
      <c r="K27" s="8" cm="1">
        <f t="array" aca="1" ref="K27" ca="1">INDEX($B$3:$B$35,ROWS($B$3:$B$35)*RAND()+1)</f>
        <v>0.13749999999999998</v>
      </c>
      <c r="L27" s="8" cm="1">
        <f t="array" aca="1" ref="L27" ca="1">INDEX($B$3:$B$35,ROWS($B$3:$B$35)*RAND()+1)</f>
        <v>0.34146341463414653</v>
      </c>
      <c r="M27" s="8" cm="1">
        <f t="array" aca="1" ref="M27" ca="1">INDEX($B$3:$B$35,ROWS($B$3:$B$35)*RAND()+1)</f>
        <v>0.15584415584415584</v>
      </c>
      <c r="N27" s="8" cm="1">
        <f t="array" aca="1" ref="N27" ca="1">INDEX($B$3:$B$35,ROWS($B$3:$B$35)*RAND()+1)</f>
        <v>0.13749999999999998</v>
      </c>
      <c r="O27" s="8" cm="1">
        <f t="array" aca="1" ref="O27" ca="1">INDEX($B$3:$B$35,ROWS($B$3:$B$35)*RAND()+1)</f>
        <v>7.4999999999999928E-2</v>
      </c>
      <c r="P27" s="8" cm="1">
        <f t="array" aca="1" ref="P27" ca="1">INDEX($B$3:$B$35,ROWS($B$3:$B$35)*RAND()+1)</f>
        <v>7.5757575757575649E-2</v>
      </c>
      <c r="Q27" s="8" cm="1">
        <f t="array" aca="1" ref="Q27" ca="1">INDEX($B$3:$B$35,ROWS($B$3:$B$35)*RAND()+1)</f>
        <v>0.17721518987341772</v>
      </c>
      <c r="R27" s="8" cm="1">
        <f t="array" aca="1" ref="R27" ca="1">INDEX($B$3:$B$35,ROWS($B$3:$B$35)*RAND()+1)</f>
        <v>7.5757575757575649E-2</v>
      </c>
      <c r="S27" s="8" cm="1">
        <f t="array" aca="1" ref="S27" ca="1">INDEX($B$3:$B$35,ROWS($B$3:$B$35)*RAND()+1)</f>
        <v>0.14285714285714299</v>
      </c>
      <c r="T27" s="8" cm="1">
        <f t="array" aca="1" ref="T27" ca="1">INDEX($B$3:$B$35,ROWS($B$3:$B$35)*RAND()+1)</f>
        <v>0.14285714285714299</v>
      </c>
      <c r="U27" s="8" cm="1">
        <f t="array" aca="1" ref="U27" ca="1">INDEX($B$3:$B$35,ROWS($B$3:$B$35)*RAND()+1)</f>
        <v>-1.111111111111112E-2</v>
      </c>
      <c r="V27" s="8" cm="1">
        <f t="array" aca="1" ref="V27" ca="1">INDEX($B$3:$B$35,ROWS($B$3:$B$35)*RAND()+1)</f>
        <v>-0.10958904109589036</v>
      </c>
      <c r="W27" s="8" cm="1">
        <f t="array" aca="1" ref="W27" ca="1">INDEX($B$3:$B$35,ROWS($B$3:$B$35)*RAND()+1)</f>
        <v>-1.111111111111112E-2</v>
      </c>
      <c r="X27" s="8" cm="1">
        <f t="array" aca="1" ref="X27" ca="1">INDEX($B$3:$B$35,ROWS($B$3:$B$35)*RAND()+1)</f>
        <v>0.13749999999999998</v>
      </c>
      <c r="Y27" s="8" cm="1">
        <f t="array" aca="1" ref="Y27" ca="1">INDEX($B$3:$B$35,ROWS($B$3:$B$35)*RAND()+1)</f>
        <v>-0.10958904109589036</v>
      </c>
      <c r="Z27" s="8" cm="1">
        <f t="array" aca="1" ref="Z27" ca="1">INDEX($B$3:$B$35,ROWS($B$3:$B$35)*RAND()+1)</f>
        <v>0.22857142857142862</v>
      </c>
      <c r="AA27" s="8" cm="1">
        <f t="array" aca="1" ref="AA27" ca="1">INDEX($B$3:$B$35,ROWS($B$3:$B$35)*RAND()+1)</f>
        <v>0.22580645161290325</v>
      </c>
      <c r="AB27" s="8" cm="1">
        <f t="array" aca="1" ref="AB27" ca="1">INDEX($B$3:$B$35,ROWS($B$3:$B$35)*RAND()+1)</f>
        <v>7.4999999999999928E-2</v>
      </c>
      <c r="AC27" s="8" cm="1">
        <f t="array" aca="1" ref="AC27" ca="1">INDEX($B$3:$B$35,ROWS($B$3:$B$35)*RAND()+1)</f>
        <v>0.11428571428571439</v>
      </c>
      <c r="AD27" s="8" cm="1">
        <f t="array" aca="1" ref="AD27" ca="1">INDEX($B$3:$B$35,ROWS($B$3:$B$35)*RAND()+1)</f>
        <v>0.17105263157894737</v>
      </c>
      <c r="AE27" s="8" cm="1">
        <f t="array" aca="1" ref="AE27" ca="1">INDEX($B$3:$B$35,ROWS($B$3:$B$35)*RAND()+1)</f>
        <v>0.17391304347826103</v>
      </c>
      <c r="AF27" s="8" cm="1">
        <f t="array" aca="1" ref="AF27" ca="1">INDEX($B$3:$B$35,ROWS($B$3:$B$35)*RAND()+1)</f>
        <v>0.34146341463414653</v>
      </c>
      <c r="AG27" s="8" cm="1">
        <f t="array" aca="1" ref="AG27" ca="1">INDEX($B$3:$B$35,ROWS($B$3:$B$35)*RAND()+1)</f>
        <v>-1.111111111111112E-2</v>
      </c>
      <c r="AH27" s="8" cm="1">
        <f t="array" aca="1" ref="AH27" ca="1">INDEX($B$3:$B$35,ROWS($B$3:$B$35)*RAND()+1)</f>
        <v>0.17391304347826103</v>
      </c>
      <c r="AI27" s="8" cm="1">
        <f t="array" aca="1" ref="AI27" ca="1">INDEX($B$3:$B$35,ROWS($B$3:$B$35)*RAND()+1)</f>
        <v>0.12328767123287668</v>
      </c>
      <c r="AJ27" s="8" cm="1">
        <f t="array" aca="1" ref="AJ27" ca="1">INDEX($B$3:$B$35,ROWS($B$3:$B$35)*RAND()+1)</f>
        <v>8.0000000000000071E-2</v>
      </c>
      <c r="AK27" s="8" cm="1">
        <f t="array" aca="1" ref="AK27" ca="1">INDEX($B$3:$B$35,ROWS($B$3:$B$35)*RAND()+1)</f>
        <v>0.17567567567567569</v>
      </c>
      <c r="AL27" s="8" cm="1">
        <f t="array" aca="1" ref="AL27" ca="1">INDEX($B$3:$B$35,ROWS($B$3:$B$35)*RAND()+1)</f>
        <v>-3.7500000000000033E-2</v>
      </c>
      <c r="AM27" s="8" cm="1">
        <f t="array" aca="1" ref="AM27" ca="1">INDEX($B$3:$B$35,ROWS($B$3:$B$35)*RAND()+1)</f>
        <v>0.22857142857142862</v>
      </c>
      <c r="AN27" s="8" cm="1">
        <f t="array" aca="1" ref="AN27" ca="1">INDEX($B$3:$B$35,ROWS($B$3:$B$35)*RAND()+1)</f>
        <v>-3.6144578313252913E-2</v>
      </c>
      <c r="AO27" s="8"/>
      <c r="AP27" s="8"/>
      <c r="AQ27" s="8"/>
      <c r="AR27" s="8"/>
      <c r="AS27" s="8"/>
      <c r="AT27" s="8"/>
      <c r="AU27" s="8"/>
      <c r="AV27" s="8"/>
      <c r="AW27" s="8"/>
      <c r="AX27" s="8"/>
      <c r="AY27" s="8"/>
      <c r="AZ27" s="8"/>
      <c r="BA27" s="8"/>
      <c r="BB27" s="8"/>
      <c r="BC27" s="8"/>
      <c r="BD27" s="8"/>
      <c r="BE27" s="8"/>
      <c r="BF27" s="8"/>
      <c r="BG27" s="8"/>
      <c r="BH27" s="8"/>
      <c r="BI27" s="8"/>
      <c r="BJ27" s="8"/>
      <c r="BK27" s="8"/>
      <c r="BL27" s="8"/>
      <c r="BM27" s="8"/>
    </row>
    <row r="28" spans="1:65" x14ac:dyDescent="0.25">
      <c r="A28" s="34">
        <v>0.51612903225806439</v>
      </c>
      <c r="B28" s="8">
        <v>0.15584415584415584</v>
      </c>
      <c r="H28" s="8" cm="1">
        <f t="array" aca="1" ref="H28" ca="1">INDEX($B$3:$B$35,ROWS($B$3:$B$35)*RAND()+1)</f>
        <v>0.34146341463414653</v>
      </c>
      <c r="I28" s="8" cm="1">
        <f t="array" aca="1" ref="I28" ca="1">INDEX($B$3:$B$35,ROWS($B$3:$B$35)*RAND()+1)</f>
        <v>0.13432835820895517</v>
      </c>
      <c r="J28" s="8" cm="1">
        <f t="array" aca="1" ref="J28" ca="1">INDEX($B$3:$B$35,ROWS($B$3:$B$35)*RAND()+1)</f>
        <v>0.13432835820895517</v>
      </c>
      <c r="K28" s="8" cm="1">
        <f t="array" aca="1" ref="K28" ca="1">INDEX($B$3:$B$35,ROWS($B$3:$B$35)*RAND()+1)</f>
        <v>0.10810810810810806</v>
      </c>
      <c r="L28" s="8" cm="1">
        <f t="array" aca="1" ref="L28" ca="1">INDEX($B$3:$B$35,ROWS($B$3:$B$35)*RAND()+1)</f>
        <v>0.13432835820895517</v>
      </c>
      <c r="M28" s="8" cm="1">
        <f t="array" aca="1" ref="M28" ca="1">INDEX($B$3:$B$35,ROWS($B$3:$B$35)*RAND()+1)</f>
        <v>0.14285714285714299</v>
      </c>
      <c r="N28" s="8" cm="1">
        <f t="array" aca="1" ref="N28" ca="1">INDEX($B$3:$B$35,ROWS($B$3:$B$35)*RAND()+1)</f>
        <v>0.33898305084745778</v>
      </c>
      <c r="O28" s="8" cm="1">
        <f t="array" aca="1" ref="O28" ca="1">INDEX($B$3:$B$35,ROWS($B$3:$B$35)*RAND()+1)</f>
        <v>0.22580645161290325</v>
      </c>
      <c r="P28" s="8" cm="1">
        <f t="array" aca="1" ref="P28" ca="1">INDEX($B$3:$B$35,ROWS($B$3:$B$35)*RAND()+1)</f>
        <v>5.0505050505050553E-2</v>
      </c>
      <c r="Q28" s="8" cm="1">
        <f t="array" aca="1" ref="Q28" ca="1">INDEX($B$3:$B$35,ROWS($B$3:$B$35)*RAND()+1)</f>
        <v>0.10810810810810806</v>
      </c>
      <c r="R28" s="8" cm="1">
        <f t="array" aca="1" ref="R28" ca="1">INDEX($B$3:$B$35,ROWS($B$3:$B$35)*RAND()+1)</f>
        <v>0.12328767123287668</v>
      </c>
      <c r="S28" s="8" cm="1">
        <f t="array" aca="1" ref="S28" ca="1">INDEX($B$3:$B$35,ROWS($B$3:$B$35)*RAND()+1)</f>
        <v>0.10810810810810806</v>
      </c>
      <c r="T28" s="8" cm="1">
        <f t="array" aca="1" ref="T28" ca="1">INDEX($B$3:$B$35,ROWS($B$3:$B$35)*RAND()+1)</f>
        <v>0.20833333333333337</v>
      </c>
      <c r="U28" s="8" cm="1">
        <f t="array" aca="1" ref="U28" ca="1">INDEX($B$3:$B$35,ROWS($B$3:$B$35)*RAND()+1)</f>
        <v>0.26388888888888901</v>
      </c>
      <c r="V28" s="8" cm="1">
        <f t="array" aca="1" ref="V28" ca="1">INDEX($B$3:$B$35,ROWS($B$3:$B$35)*RAND()+1)</f>
        <v>0.11249999999999996</v>
      </c>
      <c r="W28" s="8" cm="1">
        <f t="array" aca="1" ref="W28" ca="1">INDEX($B$3:$B$35,ROWS($B$3:$B$35)*RAND()+1)</f>
        <v>-1.111111111111112E-2</v>
      </c>
      <c r="X28" s="8" cm="1">
        <f t="array" aca="1" ref="X28" ca="1">INDEX($B$3:$B$35,ROWS($B$3:$B$35)*RAND()+1)</f>
        <v>7.4626865671641687E-2</v>
      </c>
      <c r="Y28" s="8" cm="1">
        <f t="array" aca="1" ref="Y28" ca="1">INDEX($B$3:$B$35,ROWS($B$3:$B$35)*RAND()+1)</f>
        <v>0.17567567567567569</v>
      </c>
      <c r="Z28" s="8" cm="1">
        <f t="array" aca="1" ref="Z28" ca="1">INDEX($B$3:$B$35,ROWS($B$3:$B$35)*RAND()+1)</f>
        <v>0.13432835820895517</v>
      </c>
      <c r="AA28" s="8" cm="1">
        <f t="array" aca="1" ref="AA28" ca="1">INDEX($B$3:$B$35,ROWS($B$3:$B$35)*RAND()+1)</f>
        <v>0.26388888888888901</v>
      </c>
      <c r="AB28" s="8" cm="1">
        <f t="array" aca="1" ref="AB28" ca="1">INDEX($B$3:$B$35,ROWS($B$3:$B$35)*RAND()+1)</f>
        <v>0.11267605633802827</v>
      </c>
      <c r="AC28" s="8" cm="1">
        <f t="array" aca="1" ref="AC28" ca="1">INDEX($B$3:$B$35,ROWS($B$3:$B$35)*RAND()+1)</f>
        <v>-3.6144578313252913E-2</v>
      </c>
      <c r="AD28" s="8" cm="1">
        <f t="array" aca="1" ref="AD28" ca="1">INDEX($B$3:$B$35,ROWS($B$3:$B$35)*RAND()+1)</f>
        <v>0.22580645161290325</v>
      </c>
      <c r="AE28" s="8" cm="1">
        <f t="array" aca="1" ref="AE28" ca="1">INDEX($B$3:$B$35,ROWS($B$3:$B$35)*RAND()+1)</f>
        <v>0.11267605633802827</v>
      </c>
      <c r="AF28" s="8" cm="1">
        <f t="array" aca="1" ref="AF28" ca="1">INDEX($B$3:$B$35,ROWS($B$3:$B$35)*RAND()+1)</f>
        <v>0.33333333333333348</v>
      </c>
      <c r="AG28" s="8" cm="1">
        <f t="array" aca="1" ref="AG28" ca="1">INDEX($B$3:$B$35,ROWS($B$3:$B$35)*RAND()+1)</f>
        <v>7.4999999999999928E-2</v>
      </c>
      <c r="AH28" s="8" cm="1">
        <f t="array" aca="1" ref="AH28" ca="1">INDEX($B$3:$B$35,ROWS($B$3:$B$35)*RAND()+1)</f>
        <v>5.0505050505050553E-2</v>
      </c>
      <c r="AI28" s="8" cm="1">
        <f t="array" aca="1" ref="AI28" ca="1">INDEX($B$3:$B$35,ROWS($B$3:$B$35)*RAND()+1)</f>
        <v>0.13432835820895517</v>
      </c>
      <c r="AJ28" s="8" cm="1">
        <f t="array" aca="1" ref="AJ28" ca="1">INDEX($B$3:$B$35,ROWS($B$3:$B$35)*RAND()+1)</f>
        <v>0.17721518987341772</v>
      </c>
      <c r="AK28" s="8" cm="1">
        <f t="array" aca="1" ref="AK28" ca="1">INDEX($B$3:$B$35,ROWS($B$3:$B$35)*RAND()+1)</f>
        <v>0.17567567567567569</v>
      </c>
      <c r="AL28" s="8" cm="1">
        <f t="array" aca="1" ref="AL28" ca="1">INDEX($B$3:$B$35,ROWS($B$3:$B$35)*RAND()+1)</f>
        <v>0.33898305084745778</v>
      </c>
      <c r="AM28" s="8" cm="1">
        <f t="array" aca="1" ref="AM28" ca="1">INDEX($B$3:$B$35,ROWS($B$3:$B$35)*RAND()+1)</f>
        <v>0.33898305084745778</v>
      </c>
      <c r="AN28" s="8" cm="1">
        <f t="array" aca="1" ref="AN28" ca="1">INDEX($B$3:$B$35,ROWS($B$3:$B$35)*RAND()+1)</f>
        <v>0.22857142857142862</v>
      </c>
      <c r="AO28" s="8"/>
      <c r="AP28" s="8"/>
      <c r="AQ28" s="8"/>
      <c r="AR28" s="8"/>
      <c r="AS28" s="8"/>
      <c r="AT28" s="8"/>
      <c r="AU28" s="8"/>
      <c r="AV28" s="8"/>
      <c r="AW28" s="8"/>
      <c r="AX28" s="8"/>
      <c r="AY28" s="8"/>
      <c r="AZ28" s="8"/>
      <c r="BA28" s="8"/>
      <c r="BB28" s="8"/>
      <c r="BC28" s="8"/>
      <c r="BD28" s="8"/>
      <c r="BE28" s="8"/>
      <c r="BF28" s="8"/>
      <c r="BG28" s="8"/>
      <c r="BH28" s="8"/>
      <c r="BI28" s="8"/>
      <c r="BJ28" s="8"/>
      <c r="BK28" s="8"/>
      <c r="BL28" s="8"/>
      <c r="BM28" s="8"/>
    </row>
    <row r="29" spans="1:65" x14ac:dyDescent="0.25">
      <c r="A29" s="34">
        <v>6.8965517241379379E-2</v>
      </c>
      <c r="B29" s="8">
        <v>0.17391304347826103</v>
      </c>
      <c r="H29" s="8" cm="1">
        <f t="array" aca="1" ref="H29" ca="1">INDEX($B$3:$B$35,ROWS($B$3:$B$35)*RAND()+1)</f>
        <v>0.22580645161290325</v>
      </c>
      <c r="I29" s="8" cm="1">
        <f t="array" aca="1" ref="I29" ca="1">INDEX($B$3:$B$35,ROWS($B$3:$B$35)*RAND()+1)</f>
        <v>0.20833333333333337</v>
      </c>
      <c r="J29" s="8" cm="1">
        <f t="array" aca="1" ref="J29" ca="1">INDEX($B$3:$B$35,ROWS($B$3:$B$35)*RAND()+1)</f>
        <v>0.11249999999999996</v>
      </c>
      <c r="K29" s="8" cm="1">
        <f t="array" aca="1" ref="K29" ca="1">INDEX($B$3:$B$35,ROWS($B$3:$B$35)*RAND()+1)</f>
        <v>0.17391304347826103</v>
      </c>
      <c r="L29" s="8" cm="1">
        <f t="array" aca="1" ref="L29" ca="1">INDEX($B$3:$B$35,ROWS($B$3:$B$35)*RAND()+1)</f>
        <v>-0.10958904109589036</v>
      </c>
      <c r="M29" s="8" cm="1">
        <f t="array" aca="1" ref="M29" ca="1">INDEX($B$3:$B$35,ROWS($B$3:$B$35)*RAND()+1)</f>
        <v>0.10256410256410251</v>
      </c>
      <c r="N29" s="8" cm="1">
        <f t="array" aca="1" ref="N29" ca="1">INDEX($B$3:$B$35,ROWS($B$3:$B$35)*RAND()+1)</f>
        <v>0.17721518987341772</v>
      </c>
      <c r="O29" s="8" cm="1">
        <f t="array" aca="1" ref="O29" ca="1">INDEX($B$3:$B$35,ROWS($B$3:$B$35)*RAND()+1)</f>
        <v>7.5757575757575649E-2</v>
      </c>
      <c r="P29" s="8" cm="1">
        <f t="array" aca="1" ref="P29" ca="1">INDEX($B$3:$B$35,ROWS($B$3:$B$35)*RAND()+1)</f>
        <v>0.17391304347826103</v>
      </c>
      <c r="Q29" s="8" cm="1">
        <f t="array" aca="1" ref="Q29" ca="1">INDEX($B$3:$B$35,ROWS($B$3:$B$35)*RAND()+1)</f>
        <v>0.17391304347826103</v>
      </c>
      <c r="R29" s="8" cm="1">
        <f t="array" aca="1" ref="R29" ca="1">INDEX($B$3:$B$35,ROWS($B$3:$B$35)*RAND()+1)</f>
        <v>7.4626865671641687E-2</v>
      </c>
      <c r="S29" s="8" cm="1">
        <f t="array" aca="1" ref="S29" ca="1">INDEX($B$3:$B$35,ROWS($B$3:$B$35)*RAND()+1)</f>
        <v>0.11249999999999996</v>
      </c>
      <c r="T29" s="8" cm="1">
        <f t="array" aca="1" ref="T29" ca="1">INDEX($B$3:$B$35,ROWS($B$3:$B$35)*RAND()+1)</f>
        <v>0.34146341463414653</v>
      </c>
      <c r="U29" s="8" cm="1">
        <f t="array" aca="1" ref="U29" ca="1">INDEX($B$3:$B$35,ROWS($B$3:$B$35)*RAND()+1)</f>
        <v>0.15584415584415584</v>
      </c>
      <c r="V29" s="8" cm="1">
        <f t="array" aca="1" ref="V29" ca="1">INDEX($B$3:$B$35,ROWS($B$3:$B$35)*RAND()+1)</f>
        <v>0.11428571428571439</v>
      </c>
      <c r="W29" s="8" cm="1">
        <f t="array" aca="1" ref="W29" ca="1">INDEX($B$3:$B$35,ROWS($B$3:$B$35)*RAND()+1)</f>
        <v>0.17567567567567569</v>
      </c>
      <c r="X29" s="8" cm="1">
        <f t="array" aca="1" ref="X29" ca="1">INDEX($B$3:$B$35,ROWS($B$3:$B$35)*RAND()+1)</f>
        <v>7.4999999999999928E-2</v>
      </c>
      <c r="Y29" s="8" cm="1">
        <f t="array" aca="1" ref="Y29" ca="1">INDEX($B$3:$B$35,ROWS($B$3:$B$35)*RAND()+1)</f>
        <v>5.0505050505050553E-2</v>
      </c>
      <c r="Z29" s="8" cm="1">
        <f t="array" aca="1" ref="Z29" ca="1">INDEX($B$3:$B$35,ROWS($B$3:$B$35)*RAND()+1)</f>
        <v>0.17105263157894737</v>
      </c>
      <c r="AA29" s="8" cm="1">
        <f t="array" aca="1" ref="AA29" ca="1">INDEX($B$3:$B$35,ROWS($B$3:$B$35)*RAND()+1)</f>
        <v>0.14285714285714299</v>
      </c>
      <c r="AB29" s="8" cm="1">
        <f t="array" aca="1" ref="AB29" ca="1">INDEX($B$3:$B$35,ROWS($B$3:$B$35)*RAND()+1)</f>
        <v>5.0505050505050553E-2</v>
      </c>
      <c r="AC29" s="8" cm="1">
        <f t="array" aca="1" ref="AC29" ca="1">INDEX($B$3:$B$35,ROWS($B$3:$B$35)*RAND()+1)</f>
        <v>0.20833333333333337</v>
      </c>
      <c r="AD29" s="8" cm="1">
        <f t="array" aca="1" ref="AD29" ca="1">INDEX($B$3:$B$35,ROWS($B$3:$B$35)*RAND()+1)</f>
        <v>-0.10958904109589036</v>
      </c>
      <c r="AE29" s="8" cm="1">
        <f t="array" aca="1" ref="AE29" ca="1">INDEX($B$3:$B$35,ROWS($B$3:$B$35)*RAND()+1)</f>
        <v>0.34146341463414653</v>
      </c>
      <c r="AF29" s="8" cm="1">
        <f t="array" aca="1" ref="AF29" ca="1">INDEX($B$3:$B$35,ROWS($B$3:$B$35)*RAND()+1)</f>
        <v>0.14285714285714299</v>
      </c>
      <c r="AG29" s="8" cm="1">
        <f t="array" aca="1" ref="AG29" ca="1">INDEX($B$3:$B$35,ROWS($B$3:$B$35)*RAND()+1)</f>
        <v>-3.7500000000000033E-2</v>
      </c>
      <c r="AH29" s="8" cm="1">
        <f t="array" aca="1" ref="AH29" ca="1">INDEX($B$3:$B$35,ROWS($B$3:$B$35)*RAND()+1)</f>
        <v>0.39655172413793122</v>
      </c>
      <c r="AI29" s="8" cm="1">
        <f t="array" aca="1" ref="AI29" ca="1">INDEX($B$3:$B$35,ROWS($B$3:$B$35)*RAND()+1)</f>
        <v>0.34146341463414653</v>
      </c>
      <c r="AJ29" s="8" cm="1">
        <f t="array" aca="1" ref="AJ29" ca="1">INDEX($B$3:$B$35,ROWS($B$3:$B$35)*RAND()+1)</f>
        <v>0.17567567567567569</v>
      </c>
      <c r="AK29" s="8" cm="1">
        <f t="array" aca="1" ref="AK29" ca="1">INDEX($B$3:$B$35,ROWS($B$3:$B$35)*RAND()+1)</f>
        <v>0.33333333333333348</v>
      </c>
      <c r="AL29" s="8" cm="1">
        <f t="array" aca="1" ref="AL29" ca="1">INDEX($B$3:$B$35,ROWS($B$3:$B$35)*RAND()+1)</f>
        <v>0.15584415584415584</v>
      </c>
      <c r="AM29" s="8" cm="1">
        <f t="array" aca="1" ref="AM29" ca="1">INDEX($B$3:$B$35,ROWS($B$3:$B$35)*RAND()+1)</f>
        <v>0.22580645161290325</v>
      </c>
      <c r="AN29" s="8" cm="1">
        <f t="array" aca="1" ref="AN29" ca="1">INDEX($B$3:$B$35,ROWS($B$3:$B$35)*RAND()+1)</f>
        <v>-3.7500000000000033E-2</v>
      </c>
      <c r="AO29" s="8"/>
      <c r="AP29" s="8"/>
      <c r="AQ29" s="8"/>
      <c r="AR29" s="8"/>
      <c r="AS29" s="8"/>
      <c r="AT29" s="8"/>
      <c r="AU29" s="8"/>
      <c r="AV29" s="8"/>
      <c r="AW29" s="8"/>
      <c r="AX29" s="8"/>
      <c r="AY29" s="8"/>
      <c r="AZ29" s="8"/>
      <c r="BA29" s="8"/>
      <c r="BB29" s="8"/>
      <c r="BC29" s="8"/>
      <c r="BD29" s="8"/>
      <c r="BE29" s="8"/>
      <c r="BF29" s="8"/>
      <c r="BG29" s="8"/>
      <c r="BH29" s="8"/>
      <c r="BI29" s="8"/>
      <c r="BJ29" s="8"/>
      <c r="BK29" s="8"/>
      <c r="BL29" s="8"/>
      <c r="BM29" s="8"/>
    </row>
    <row r="30" spans="1:65" x14ac:dyDescent="0.25">
      <c r="A30" s="34">
        <v>0.49999999999999978</v>
      </c>
      <c r="B30" s="8">
        <v>0.12328767123287668</v>
      </c>
      <c r="H30" s="8" cm="1">
        <f t="array" aca="1" ref="H30" ca="1">INDEX($B$3:$B$35,ROWS($B$3:$B$35)*RAND()+1)</f>
        <v>0.33898305084745778</v>
      </c>
      <c r="I30" s="8" cm="1">
        <f t="array" aca="1" ref="I30" ca="1">INDEX($B$3:$B$35,ROWS($B$3:$B$35)*RAND()+1)</f>
        <v>8.0000000000000071E-2</v>
      </c>
      <c r="J30" s="8" cm="1">
        <f t="array" aca="1" ref="J30" ca="1">INDEX($B$3:$B$35,ROWS($B$3:$B$35)*RAND()+1)</f>
        <v>0.13432835820895517</v>
      </c>
      <c r="K30" s="8" cm="1">
        <f t="array" aca="1" ref="K30" ca="1">INDEX($B$3:$B$35,ROWS($B$3:$B$35)*RAND()+1)</f>
        <v>-3.6144578313252913E-2</v>
      </c>
      <c r="L30" s="8" cm="1">
        <f t="array" aca="1" ref="L30" ca="1">INDEX($B$3:$B$35,ROWS($B$3:$B$35)*RAND()+1)</f>
        <v>5.0505050505050553E-2</v>
      </c>
      <c r="M30" s="8" cm="1">
        <f t="array" aca="1" ref="M30" ca="1">INDEX($B$3:$B$35,ROWS($B$3:$B$35)*RAND()+1)</f>
        <v>0.10256410256410251</v>
      </c>
      <c r="N30" s="8" cm="1">
        <f t="array" aca="1" ref="N30" ca="1">INDEX($B$3:$B$35,ROWS($B$3:$B$35)*RAND()+1)</f>
        <v>7.4999999999999928E-2</v>
      </c>
      <c r="O30" s="8" cm="1">
        <f t="array" aca="1" ref="O30" ca="1">INDEX($B$3:$B$35,ROWS($B$3:$B$35)*RAND()+1)</f>
        <v>0.10810810810810806</v>
      </c>
      <c r="P30" s="8" cm="1">
        <f t="array" aca="1" ref="P30" ca="1">INDEX($B$3:$B$35,ROWS($B$3:$B$35)*RAND()+1)</f>
        <v>0.11249999999999996</v>
      </c>
      <c r="Q30" s="8" cm="1">
        <f t="array" aca="1" ref="Q30" ca="1">INDEX($B$3:$B$35,ROWS($B$3:$B$35)*RAND()+1)</f>
        <v>0.13749999999999998</v>
      </c>
      <c r="R30" s="8" cm="1">
        <f t="array" aca="1" ref="R30" ca="1">INDEX($B$3:$B$35,ROWS($B$3:$B$35)*RAND()+1)</f>
        <v>7.5757575757575649E-2</v>
      </c>
      <c r="S30" s="8" cm="1">
        <f t="array" aca="1" ref="S30" ca="1">INDEX($B$3:$B$35,ROWS($B$3:$B$35)*RAND()+1)</f>
        <v>0.13432835820895517</v>
      </c>
      <c r="T30" s="8" cm="1">
        <f t="array" aca="1" ref="T30" ca="1">INDEX($B$3:$B$35,ROWS($B$3:$B$35)*RAND()+1)</f>
        <v>5.0505050505050553E-2</v>
      </c>
      <c r="U30" s="8" cm="1">
        <f t="array" aca="1" ref="U30" ca="1">INDEX($B$3:$B$35,ROWS($B$3:$B$35)*RAND()+1)</f>
        <v>7.4999999999999928E-2</v>
      </c>
      <c r="V30" s="8" cm="1">
        <f t="array" aca="1" ref="V30" ca="1">INDEX($B$3:$B$35,ROWS($B$3:$B$35)*RAND()+1)</f>
        <v>0.17105263157894737</v>
      </c>
      <c r="W30" s="8" cm="1">
        <f t="array" aca="1" ref="W30" ca="1">INDEX($B$3:$B$35,ROWS($B$3:$B$35)*RAND()+1)</f>
        <v>0.10256410256410251</v>
      </c>
      <c r="X30" s="8" cm="1">
        <f t="array" aca="1" ref="X30" ca="1">INDEX($B$3:$B$35,ROWS($B$3:$B$35)*RAND()+1)</f>
        <v>0.22580645161290325</v>
      </c>
      <c r="Y30" s="8" cm="1">
        <f t="array" aca="1" ref="Y30" ca="1">INDEX($B$3:$B$35,ROWS($B$3:$B$35)*RAND()+1)</f>
        <v>-3.6144578313252913E-2</v>
      </c>
      <c r="Z30" s="8" cm="1">
        <f t="array" aca="1" ref="Z30" ca="1">INDEX($B$3:$B$35,ROWS($B$3:$B$35)*RAND()+1)</f>
        <v>7.5757575757575649E-2</v>
      </c>
      <c r="AA30" s="8" cm="1">
        <f t="array" aca="1" ref="AA30" ca="1">INDEX($B$3:$B$35,ROWS($B$3:$B$35)*RAND()+1)</f>
        <v>0.10810810810810806</v>
      </c>
      <c r="AB30" s="8" cm="1">
        <f t="array" aca="1" ref="AB30" ca="1">INDEX($B$3:$B$35,ROWS($B$3:$B$35)*RAND()+1)</f>
        <v>0.13749999999999998</v>
      </c>
      <c r="AC30" s="8" cm="1">
        <f t="array" aca="1" ref="AC30" ca="1">INDEX($B$3:$B$35,ROWS($B$3:$B$35)*RAND()+1)</f>
        <v>0.34146341463414653</v>
      </c>
      <c r="AD30" s="8" cm="1">
        <f t="array" aca="1" ref="AD30" ca="1">INDEX($B$3:$B$35,ROWS($B$3:$B$35)*RAND()+1)</f>
        <v>8.0000000000000071E-2</v>
      </c>
      <c r="AE30" s="8" cm="1">
        <f t="array" aca="1" ref="AE30" ca="1">INDEX($B$3:$B$35,ROWS($B$3:$B$35)*RAND()+1)</f>
        <v>0.13432835820895517</v>
      </c>
      <c r="AF30" s="8" cm="1">
        <f t="array" aca="1" ref="AF30" ca="1">INDEX($B$3:$B$35,ROWS($B$3:$B$35)*RAND()+1)</f>
        <v>0.11249999999999996</v>
      </c>
      <c r="AG30" s="8" cm="1">
        <f t="array" aca="1" ref="AG30" ca="1">INDEX($B$3:$B$35,ROWS($B$3:$B$35)*RAND()+1)</f>
        <v>0.18840579710144931</v>
      </c>
      <c r="AH30" s="8" cm="1">
        <f t="array" aca="1" ref="AH30" ca="1">INDEX($B$3:$B$35,ROWS($B$3:$B$35)*RAND()+1)</f>
        <v>0.17391304347826103</v>
      </c>
      <c r="AI30" s="8" cm="1">
        <f t="array" aca="1" ref="AI30" ca="1">INDEX($B$3:$B$35,ROWS($B$3:$B$35)*RAND()+1)</f>
        <v>7.4626865671641687E-2</v>
      </c>
      <c r="AJ30" s="8" cm="1">
        <f t="array" aca="1" ref="AJ30" ca="1">INDEX($B$3:$B$35,ROWS($B$3:$B$35)*RAND()+1)</f>
        <v>7.5757575757575649E-2</v>
      </c>
      <c r="AK30" s="8" cm="1">
        <f t="array" aca="1" ref="AK30" ca="1">INDEX($B$3:$B$35,ROWS($B$3:$B$35)*RAND()+1)</f>
        <v>-3.6144578313252913E-2</v>
      </c>
      <c r="AL30" s="8" cm="1">
        <f t="array" aca="1" ref="AL30" ca="1">INDEX($B$3:$B$35,ROWS($B$3:$B$35)*RAND()+1)</f>
        <v>0.13749999999999998</v>
      </c>
      <c r="AM30" s="8" cm="1">
        <f t="array" aca="1" ref="AM30" ca="1">INDEX($B$3:$B$35,ROWS($B$3:$B$35)*RAND()+1)</f>
        <v>0.11249999999999996</v>
      </c>
      <c r="AN30" s="8" cm="1">
        <f t="array" aca="1" ref="AN30" ca="1">INDEX($B$3:$B$35,ROWS($B$3:$B$35)*RAND()+1)</f>
        <v>0.13749999999999998</v>
      </c>
      <c r="AO30" s="8"/>
      <c r="AP30" s="8"/>
      <c r="AQ30" s="8"/>
      <c r="AR30" s="8"/>
      <c r="AS30" s="8"/>
      <c r="AT30" s="8"/>
      <c r="AU30" s="8"/>
      <c r="AV30" s="8"/>
      <c r="AW30" s="8"/>
      <c r="AX30" s="8"/>
      <c r="AY30" s="8"/>
      <c r="AZ30" s="8"/>
      <c r="BA30" s="8"/>
      <c r="BB30" s="8"/>
      <c r="BC30" s="8"/>
      <c r="BD30" s="8"/>
      <c r="BE30" s="8"/>
      <c r="BF30" s="8"/>
      <c r="BG30" s="8"/>
      <c r="BH30" s="8"/>
      <c r="BI30" s="8"/>
      <c r="BJ30" s="8"/>
      <c r="BK30" s="8"/>
      <c r="BL30" s="8"/>
      <c r="BM30" s="8"/>
    </row>
    <row r="31" spans="1:65" x14ac:dyDescent="0.25">
      <c r="A31" s="34">
        <v>-4.878048780487796E-2</v>
      </c>
      <c r="B31" s="8">
        <v>-1.111111111111112E-2</v>
      </c>
      <c r="H31" s="8" cm="1">
        <f t="array" aca="1" ref="H31" ca="1">INDEX($B$3:$B$35,ROWS($B$3:$B$35)*RAND()+1)</f>
        <v>0.12328767123287668</v>
      </c>
      <c r="I31" s="8" cm="1">
        <f t="array" aca="1" ref="I31" ca="1">INDEX($B$3:$B$35,ROWS($B$3:$B$35)*RAND()+1)</f>
        <v>0.17721518987341772</v>
      </c>
      <c r="J31" s="8" cm="1">
        <f t="array" aca="1" ref="J31" ca="1">INDEX($B$3:$B$35,ROWS($B$3:$B$35)*RAND()+1)</f>
        <v>0.18840579710144931</v>
      </c>
      <c r="K31" s="8" cm="1">
        <f t="array" aca="1" ref="K31" ca="1">INDEX($B$3:$B$35,ROWS($B$3:$B$35)*RAND()+1)</f>
        <v>0.11428571428571439</v>
      </c>
      <c r="L31" s="8" cm="1">
        <f t="array" aca="1" ref="L31" ca="1">INDEX($B$3:$B$35,ROWS($B$3:$B$35)*RAND()+1)</f>
        <v>0.13432835820895517</v>
      </c>
      <c r="M31" s="8" cm="1">
        <f t="array" aca="1" ref="M31" ca="1">INDEX($B$3:$B$35,ROWS($B$3:$B$35)*RAND()+1)</f>
        <v>0.10256410256410251</v>
      </c>
      <c r="N31" s="8" cm="1">
        <f t="array" aca="1" ref="N31" ca="1">INDEX($B$3:$B$35,ROWS($B$3:$B$35)*RAND()+1)</f>
        <v>0.17105263157894737</v>
      </c>
      <c r="O31" s="8" cm="1">
        <f t="array" aca="1" ref="O31" ca="1">INDEX($B$3:$B$35,ROWS($B$3:$B$35)*RAND()+1)</f>
        <v>0.17567567567567569</v>
      </c>
      <c r="P31" s="8" cm="1">
        <f t="array" aca="1" ref="P31" ca="1">INDEX($B$3:$B$35,ROWS($B$3:$B$35)*RAND()+1)</f>
        <v>0.11428571428571439</v>
      </c>
      <c r="Q31" s="8" cm="1">
        <f t="array" aca="1" ref="Q31" ca="1">INDEX($B$3:$B$35,ROWS($B$3:$B$35)*RAND()+1)</f>
        <v>-3.7500000000000033E-2</v>
      </c>
      <c r="R31" s="8" cm="1">
        <f t="array" aca="1" ref="R31" ca="1">INDEX($B$3:$B$35,ROWS($B$3:$B$35)*RAND()+1)</f>
        <v>0.10810810810810806</v>
      </c>
      <c r="S31" s="8" cm="1">
        <f t="array" aca="1" ref="S31" ca="1">INDEX($B$3:$B$35,ROWS($B$3:$B$35)*RAND()+1)</f>
        <v>0.39655172413793122</v>
      </c>
      <c r="T31" s="8" cm="1">
        <f t="array" aca="1" ref="T31" ca="1">INDEX($B$3:$B$35,ROWS($B$3:$B$35)*RAND()+1)</f>
        <v>0.17391304347826103</v>
      </c>
      <c r="U31" s="8" cm="1">
        <f t="array" aca="1" ref="U31" ca="1">INDEX($B$3:$B$35,ROWS($B$3:$B$35)*RAND()+1)</f>
        <v>0.33333333333333348</v>
      </c>
      <c r="V31" s="8" cm="1">
        <f t="array" aca="1" ref="V31" ca="1">INDEX($B$3:$B$35,ROWS($B$3:$B$35)*RAND()+1)</f>
        <v>0.22580645161290325</v>
      </c>
      <c r="W31" s="8" cm="1">
        <f t="array" aca="1" ref="W31" ca="1">INDEX($B$3:$B$35,ROWS($B$3:$B$35)*RAND()+1)</f>
        <v>0.22580645161290325</v>
      </c>
      <c r="X31" s="8" cm="1">
        <f t="array" aca="1" ref="X31" ca="1">INDEX($B$3:$B$35,ROWS($B$3:$B$35)*RAND()+1)</f>
        <v>0.13749999999999998</v>
      </c>
      <c r="Y31" s="8" cm="1">
        <f t="array" aca="1" ref="Y31" ca="1">INDEX($B$3:$B$35,ROWS($B$3:$B$35)*RAND()+1)</f>
        <v>0.13432835820895517</v>
      </c>
      <c r="Z31" s="8" cm="1">
        <f t="array" aca="1" ref="Z31" ca="1">INDEX($B$3:$B$35,ROWS($B$3:$B$35)*RAND()+1)</f>
        <v>0.22857142857142862</v>
      </c>
      <c r="AA31" s="8" cm="1">
        <f t="array" aca="1" ref="AA31" ca="1">INDEX($B$3:$B$35,ROWS($B$3:$B$35)*RAND()+1)</f>
        <v>0.34146341463414653</v>
      </c>
      <c r="AB31" s="8" cm="1">
        <f t="array" aca="1" ref="AB31" ca="1">INDEX($B$3:$B$35,ROWS($B$3:$B$35)*RAND()+1)</f>
        <v>0.17391304347826103</v>
      </c>
      <c r="AC31" s="8" cm="1">
        <f t="array" aca="1" ref="AC31" ca="1">INDEX($B$3:$B$35,ROWS($B$3:$B$35)*RAND()+1)</f>
        <v>0.17567567567567569</v>
      </c>
      <c r="AD31" s="8" cm="1">
        <f t="array" aca="1" ref="AD31" ca="1">INDEX($B$3:$B$35,ROWS($B$3:$B$35)*RAND()+1)</f>
        <v>0.13432835820895517</v>
      </c>
      <c r="AE31" s="8" cm="1">
        <f t="array" aca="1" ref="AE31" ca="1">INDEX($B$3:$B$35,ROWS($B$3:$B$35)*RAND()+1)</f>
        <v>0.17391304347826103</v>
      </c>
      <c r="AF31" s="8" cm="1">
        <f t="array" aca="1" ref="AF31" ca="1">INDEX($B$3:$B$35,ROWS($B$3:$B$35)*RAND()+1)</f>
        <v>0.22580645161290325</v>
      </c>
      <c r="AG31" s="8" cm="1">
        <f t="array" aca="1" ref="AG31" ca="1">INDEX($B$3:$B$35,ROWS($B$3:$B$35)*RAND()+1)</f>
        <v>0.22857142857142862</v>
      </c>
      <c r="AH31" s="8" cm="1">
        <f t="array" aca="1" ref="AH31" ca="1">INDEX($B$3:$B$35,ROWS($B$3:$B$35)*RAND()+1)</f>
        <v>5.0505050505050553E-2</v>
      </c>
      <c r="AI31" s="8" cm="1">
        <f t="array" aca="1" ref="AI31" ca="1">INDEX($B$3:$B$35,ROWS($B$3:$B$35)*RAND()+1)</f>
        <v>8.0000000000000071E-2</v>
      </c>
      <c r="AJ31" s="8" cm="1">
        <f t="array" aca="1" ref="AJ31" ca="1">INDEX($B$3:$B$35,ROWS($B$3:$B$35)*RAND()+1)</f>
        <v>0.14285714285714299</v>
      </c>
      <c r="AK31" s="8" cm="1">
        <f t="array" aca="1" ref="AK31" ca="1">INDEX($B$3:$B$35,ROWS($B$3:$B$35)*RAND()+1)</f>
        <v>0.33333333333333348</v>
      </c>
      <c r="AL31" s="8" cm="1">
        <f t="array" aca="1" ref="AL31" ca="1">INDEX($B$3:$B$35,ROWS($B$3:$B$35)*RAND()+1)</f>
        <v>0.17105263157894737</v>
      </c>
      <c r="AM31" s="8" cm="1">
        <f t="array" aca="1" ref="AM31" ca="1">INDEX($B$3:$B$35,ROWS($B$3:$B$35)*RAND()+1)</f>
        <v>0.26388888888888901</v>
      </c>
      <c r="AN31" s="8" cm="1">
        <f t="array" aca="1" ref="AN31" ca="1">INDEX($B$3:$B$35,ROWS($B$3:$B$35)*RAND()+1)</f>
        <v>0.11267605633802827</v>
      </c>
      <c r="AO31" s="8"/>
      <c r="AP31" s="8"/>
      <c r="AQ31" s="8"/>
      <c r="AR31" s="8"/>
      <c r="AS31" s="8"/>
      <c r="AT31" s="8"/>
      <c r="AU31" s="8"/>
      <c r="AV31" s="8"/>
      <c r="AW31" s="8"/>
      <c r="AX31" s="8"/>
      <c r="AY31" s="8"/>
      <c r="AZ31" s="8"/>
      <c r="BA31" s="8"/>
      <c r="BB31" s="8"/>
      <c r="BC31" s="8"/>
      <c r="BD31" s="8"/>
      <c r="BE31" s="8"/>
      <c r="BF31" s="8"/>
      <c r="BG31" s="8"/>
      <c r="BH31" s="8"/>
      <c r="BI31" s="8"/>
      <c r="BJ31" s="8"/>
      <c r="BK31" s="8"/>
      <c r="BL31" s="8"/>
      <c r="BM31" s="8"/>
    </row>
    <row r="32" spans="1:65" x14ac:dyDescent="0.25">
      <c r="A32" s="34">
        <v>0.44444444444444453</v>
      </c>
      <c r="B32" s="8">
        <v>0.13749999999999998</v>
      </c>
      <c r="H32" s="8" cm="1">
        <f t="array" aca="1" ref="H32" ca="1">INDEX($B$3:$B$35,ROWS($B$3:$B$35)*RAND()+1)</f>
        <v>0.22580645161290325</v>
      </c>
      <c r="I32" s="8" cm="1">
        <f t="array" aca="1" ref="I32" ca="1">INDEX($B$3:$B$35,ROWS($B$3:$B$35)*RAND()+1)</f>
        <v>5.0505050505050553E-2</v>
      </c>
      <c r="J32" s="8" cm="1">
        <f t="array" aca="1" ref="J32" ca="1">INDEX($B$3:$B$35,ROWS($B$3:$B$35)*RAND()+1)</f>
        <v>5.0505050505050553E-2</v>
      </c>
      <c r="K32" s="8" cm="1">
        <f t="array" aca="1" ref="K32" ca="1">INDEX($B$3:$B$35,ROWS($B$3:$B$35)*RAND()+1)</f>
        <v>0.33333333333333348</v>
      </c>
      <c r="L32" s="8" cm="1">
        <f t="array" aca="1" ref="L32" ca="1">INDEX($B$3:$B$35,ROWS($B$3:$B$35)*RAND()+1)</f>
        <v>-3.7500000000000033E-2</v>
      </c>
      <c r="M32" s="8" cm="1">
        <f t="array" aca="1" ref="M32" ca="1">INDEX($B$3:$B$35,ROWS($B$3:$B$35)*RAND()+1)</f>
        <v>0.33333333333333348</v>
      </c>
      <c r="N32" s="8" cm="1">
        <f t="array" aca="1" ref="N32" ca="1">INDEX($B$3:$B$35,ROWS($B$3:$B$35)*RAND()+1)</f>
        <v>0.11428571428571439</v>
      </c>
      <c r="O32" s="8" cm="1">
        <f t="array" aca="1" ref="O32" ca="1">INDEX($B$3:$B$35,ROWS($B$3:$B$35)*RAND()+1)</f>
        <v>0.11428571428571439</v>
      </c>
      <c r="P32" s="8" cm="1">
        <f t="array" aca="1" ref="P32" ca="1">INDEX($B$3:$B$35,ROWS($B$3:$B$35)*RAND()+1)</f>
        <v>-0.10958904109589036</v>
      </c>
      <c r="Q32" s="8" cm="1">
        <f t="array" aca="1" ref="Q32" ca="1">INDEX($B$3:$B$35,ROWS($B$3:$B$35)*RAND()+1)</f>
        <v>0.33333333333333348</v>
      </c>
      <c r="R32" s="8" cm="1">
        <f t="array" aca="1" ref="R32" ca="1">INDEX($B$3:$B$35,ROWS($B$3:$B$35)*RAND()+1)</f>
        <v>0.22580645161290325</v>
      </c>
      <c r="S32" s="8" cm="1">
        <f t="array" aca="1" ref="S32" ca="1">INDEX($B$3:$B$35,ROWS($B$3:$B$35)*RAND()+1)</f>
        <v>0.15584415584415584</v>
      </c>
      <c r="T32" s="8" cm="1">
        <f t="array" aca="1" ref="T32" ca="1">INDEX($B$3:$B$35,ROWS($B$3:$B$35)*RAND()+1)</f>
        <v>0.11267605633802827</v>
      </c>
      <c r="U32" s="8" cm="1">
        <f t="array" aca="1" ref="U32" ca="1">INDEX($B$3:$B$35,ROWS($B$3:$B$35)*RAND()+1)</f>
        <v>0.11428571428571439</v>
      </c>
      <c r="V32" s="8" cm="1">
        <f t="array" aca="1" ref="V32" ca="1">INDEX($B$3:$B$35,ROWS($B$3:$B$35)*RAND()+1)</f>
        <v>0.33898305084745778</v>
      </c>
      <c r="W32" s="8" cm="1">
        <f t="array" aca="1" ref="W32" ca="1">INDEX($B$3:$B$35,ROWS($B$3:$B$35)*RAND()+1)</f>
        <v>0.22857142857142862</v>
      </c>
      <c r="X32" s="8" cm="1">
        <f t="array" aca="1" ref="X32" ca="1">INDEX($B$3:$B$35,ROWS($B$3:$B$35)*RAND()+1)</f>
        <v>0.22857142857142862</v>
      </c>
      <c r="Y32" s="8" cm="1">
        <f t="array" aca="1" ref="Y32" ca="1">INDEX($B$3:$B$35,ROWS($B$3:$B$35)*RAND()+1)</f>
        <v>0.15584415584415584</v>
      </c>
      <c r="Z32" s="8" cm="1">
        <f t="array" aca="1" ref="Z32" ca="1">INDEX($B$3:$B$35,ROWS($B$3:$B$35)*RAND()+1)</f>
        <v>0.12328767123287668</v>
      </c>
      <c r="AA32" s="8" cm="1">
        <f t="array" aca="1" ref="AA32" ca="1">INDEX($B$3:$B$35,ROWS($B$3:$B$35)*RAND()+1)</f>
        <v>0.22857142857142862</v>
      </c>
      <c r="AB32" s="8" cm="1">
        <f t="array" aca="1" ref="AB32" ca="1">INDEX($B$3:$B$35,ROWS($B$3:$B$35)*RAND()+1)</f>
        <v>0.20833333333333337</v>
      </c>
      <c r="AC32" s="8" cm="1">
        <f t="array" aca="1" ref="AC32" ca="1">INDEX($B$3:$B$35,ROWS($B$3:$B$35)*RAND()+1)</f>
        <v>0.11428571428571439</v>
      </c>
      <c r="AD32" s="8" cm="1">
        <f t="array" aca="1" ref="AD32" ca="1">INDEX($B$3:$B$35,ROWS($B$3:$B$35)*RAND()+1)</f>
        <v>0.17105263157894737</v>
      </c>
      <c r="AE32" s="8" cm="1">
        <f t="array" aca="1" ref="AE32" ca="1">INDEX($B$3:$B$35,ROWS($B$3:$B$35)*RAND()+1)</f>
        <v>0.33898305084745778</v>
      </c>
      <c r="AF32" s="8" cm="1">
        <f t="array" aca="1" ref="AF32" ca="1">INDEX($B$3:$B$35,ROWS($B$3:$B$35)*RAND()+1)</f>
        <v>0.33333333333333348</v>
      </c>
      <c r="AG32" s="8" cm="1">
        <f t="array" aca="1" ref="AG32" ca="1">INDEX($B$3:$B$35,ROWS($B$3:$B$35)*RAND()+1)</f>
        <v>7.5757575757575649E-2</v>
      </c>
      <c r="AH32" s="8" cm="1">
        <f t="array" aca="1" ref="AH32" ca="1">INDEX($B$3:$B$35,ROWS($B$3:$B$35)*RAND()+1)</f>
        <v>0.11267605633802827</v>
      </c>
      <c r="AI32" s="8" cm="1">
        <f t="array" aca="1" ref="AI32" ca="1">INDEX($B$3:$B$35,ROWS($B$3:$B$35)*RAND()+1)</f>
        <v>8.0000000000000071E-2</v>
      </c>
      <c r="AJ32" s="8" cm="1">
        <f t="array" aca="1" ref="AJ32" ca="1">INDEX($B$3:$B$35,ROWS($B$3:$B$35)*RAND()+1)</f>
        <v>7.5757575757575649E-2</v>
      </c>
      <c r="AK32" s="8" cm="1">
        <f t="array" aca="1" ref="AK32" ca="1">INDEX($B$3:$B$35,ROWS($B$3:$B$35)*RAND()+1)</f>
        <v>7.4999999999999928E-2</v>
      </c>
      <c r="AL32" s="8" cm="1">
        <f t="array" aca="1" ref="AL32" ca="1">INDEX($B$3:$B$35,ROWS($B$3:$B$35)*RAND()+1)</f>
        <v>0.18840579710144931</v>
      </c>
      <c r="AM32" s="8" cm="1">
        <f t="array" aca="1" ref="AM32" ca="1">INDEX($B$3:$B$35,ROWS($B$3:$B$35)*RAND()+1)</f>
        <v>0.11249999999999996</v>
      </c>
      <c r="AN32" s="8" cm="1">
        <f t="array" aca="1" ref="AN32" ca="1">INDEX($B$3:$B$35,ROWS($B$3:$B$35)*RAND()+1)</f>
        <v>0.13432835820895517</v>
      </c>
      <c r="AO32" s="8"/>
      <c r="AP32" s="8"/>
      <c r="AQ32" s="8"/>
      <c r="AR32" s="8"/>
      <c r="AS32" s="8"/>
      <c r="AT32" s="8"/>
      <c r="AU32" s="8"/>
      <c r="AV32" s="8"/>
      <c r="AW32" s="8"/>
      <c r="AX32" s="8"/>
      <c r="AY32" s="8"/>
      <c r="AZ32" s="8"/>
      <c r="BA32" s="8"/>
      <c r="BB32" s="8"/>
      <c r="BC32" s="8"/>
      <c r="BD32" s="8"/>
      <c r="BE32" s="8"/>
      <c r="BF32" s="8"/>
      <c r="BG32" s="8"/>
      <c r="BH32" s="8"/>
      <c r="BI32" s="8"/>
      <c r="BJ32" s="8"/>
      <c r="BK32" s="8"/>
      <c r="BL32" s="8"/>
      <c r="BM32" s="8"/>
    </row>
    <row r="33" spans="1:65" x14ac:dyDescent="0.25">
      <c r="A33" s="34">
        <v>0.52631578947368407</v>
      </c>
      <c r="B33" s="8">
        <v>0.22580645161290325</v>
      </c>
      <c r="H33" s="8" cm="1">
        <f t="array" aca="1" ref="H33" ca="1">INDEX($B$3:$B$35,ROWS($B$3:$B$35)*RAND()+1)</f>
        <v>0.11428571428571439</v>
      </c>
      <c r="I33" s="8" cm="1">
        <f t="array" aca="1" ref="I33" ca="1">INDEX($B$3:$B$35,ROWS($B$3:$B$35)*RAND()+1)</f>
        <v>0.34146341463414653</v>
      </c>
      <c r="J33" s="8" cm="1">
        <f t="array" aca="1" ref="J33" ca="1">INDEX($B$3:$B$35,ROWS($B$3:$B$35)*RAND()+1)</f>
        <v>7.4626865671641687E-2</v>
      </c>
      <c r="K33" s="8" cm="1">
        <f t="array" aca="1" ref="K33" ca="1">INDEX($B$3:$B$35,ROWS($B$3:$B$35)*RAND()+1)</f>
        <v>-3.6144578313252913E-2</v>
      </c>
      <c r="L33" s="8" cm="1">
        <f t="array" aca="1" ref="L33" ca="1">INDEX($B$3:$B$35,ROWS($B$3:$B$35)*RAND()+1)</f>
        <v>0.11249999999999996</v>
      </c>
      <c r="M33" s="8" cm="1">
        <f t="array" aca="1" ref="M33" ca="1">INDEX($B$3:$B$35,ROWS($B$3:$B$35)*RAND()+1)</f>
        <v>0.34146341463414653</v>
      </c>
      <c r="N33" s="8" cm="1">
        <f t="array" aca="1" ref="N33" ca="1">INDEX($B$3:$B$35,ROWS($B$3:$B$35)*RAND()+1)</f>
        <v>0.20833333333333337</v>
      </c>
      <c r="O33" s="8" cm="1">
        <f t="array" aca="1" ref="O33" ca="1">INDEX($B$3:$B$35,ROWS($B$3:$B$35)*RAND()+1)</f>
        <v>0.22857142857142862</v>
      </c>
      <c r="P33" s="8" cm="1">
        <f t="array" aca="1" ref="P33" ca="1">INDEX($B$3:$B$35,ROWS($B$3:$B$35)*RAND()+1)</f>
        <v>-3.7500000000000033E-2</v>
      </c>
      <c r="Q33" s="8" cm="1">
        <f t="array" aca="1" ref="Q33" ca="1">INDEX($B$3:$B$35,ROWS($B$3:$B$35)*RAND()+1)</f>
        <v>0.13432835820895517</v>
      </c>
      <c r="R33" s="8" cm="1">
        <f t="array" aca="1" ref="R33" ca="1">INDEX($B$3:$B$35,ROWS($B$3:$B$35)*RAND()+1)</f>
        <v>0.33333333333333348</v>
      </c>
      <c r="S33" s="8" cm="1">
        <f t="array" aca="1" ref="S33" ca="1">INDEX($B$3:$B$35,ROWS($B$3:$B$35)*RAND()+1)</f>
        <v>0.22580645161290325</v>
      </c>
      <c r="T33" s="8" cm="1">
        <f t="array" aca="1" ref="T33" ca="1">INDEX($B$3:$B$35,ROWS($B$3:$B$35)*RAND()+1)</f>
        <v>0.17391304347826103</v>
      </c>
      <c r="U33" s="8" cm="1">
        <f t="array" aca="1" ref="U33" ca="1">INDEX($B$3:$B$35,ROWS($B$3:$B$35)*RAND()+1)</f>
        <v>0.11267605633802827</v>
      </c>
      <c r="V33" s="8" cm="1">
        <f t="array" aca="1" ref="V33" ca="1">INDEX($B$3:$B$35,ROWS($B$3:$B$35)*RAND()+1)</f>
        <v>0.12328767123287668</v>
      </c>
      <c r="W33" s="8" cm="1">
        <f t="array" aca="1" ref="W33" ca="1">INDEX($B$3:$B$35,ROWS($B$3:$B$35)*RAND()+1)</f>
        <v>0.34146341463414653</v>
      </c>
      <c r="X33" s="8" cm="1">
        <f t="array" aca="1" ref="X33" ca="1">INDEX($B$3:$B$35,ROWS($B$3:$B$35)*RAND()+1)</f>
        <v>0.11249999999999996</v>
      </c>
      <c r="Y33" s="8" cm="1">
        <f t="array" aca="1" ref="Y33" ca="1">INDEX($B$3:$B$35,ROWS($B$3:$B$35)*RAND()+1)</f>
        <v>8.0000000000000071E-2</v>
      </c>
      <c r="Z33" s="8" cm="1">
        <f t="array" aca="1" ref="Z33" ca="1">INDEX($B$3:$B$35,ROWS($B$3:$B$35)*RAND()+1)</f>
        <v>0.33898305084745778</v>
      </c>
      <c r="AA33" s="8" cm="1">
        <f t="array" aca="1" ref="AA33" ca="1">INDEX($B$3:$B$35,ROWS($B$3:$B$35)*RAND()+1)</f>
        <v>0.13432835820895517</v>
      </c>
      <c r="AB33" s="8" cm="1">
        <f t="array" aca="1" ref="AB33" ca="1">INDEX($B$3:$B$35,ROWS($B$3:$B$35)*RAND()+1)</f>
        <v>0.10810810810810806</v>
      </c>
      <c r="AC33" s="8" cm="1">
        <f t="array" aca="1" ref="AC33" ca="1">INDEX($B$3:$B$35,ROWS($B$3:$B$35)*RAND()+1)</f>
        <v>0.10810810810810806</v>
      </c>
      <c r="AD33" s="8" cm="1">
        <f t="array" aca="1" ref="AD33" ca="1">INDEX($B$3:$B$35,ROWS($B$3:$B$35)*RAND()+1)</f>
        <v>0.17721518987341772</v>
      </c>
      <c r="AE33" s="8" cm="1">
        <f t="array" aca="1" ref="AE33" ca="1">INDEX($B$3:$B$35,ROWS($B$3:$B$35)*RAND()+1)</f>
        <v>0.26388888888888901</v>
      </c>
      <c r="AF33" s="8" cm="1">
        <f t="array" aca="1" ref="AF33" ca="1">INDEX($B$3:$B$35,ROWS($B$3:$B$35)*RAND()+1)</f>
        <v>5.0505050505050553E-2</v>
      </c>
      <c r="AG33" s="8" cm="1">
        <f t="array" aca="1" ref="AG33" ca="1">INDEX($B$3:$B$35,ROWS($B$3:$B$35)*RAND()+1)</f>
        <v>0.26388888888888901</v>
      </c>
      <c r="AH33" s="8" cm="1">
        <f t="array" aca="1" ref="AH33" ca="1">INDEX($B$3:$B$35,ROWS($B$3:$B$35)*RAND()+1)</f>
        <v>0.11249999999999996</v>
      </c>
      <c r="AI33" s="8" cm="1">
        <f t="array" aca="1" ref="AI33" ca="1">INDEX($B$3:$B$35,ROWS($B$3:$B$35)*RAND()+1)</f>
        <v>0.22580645161290325</v>
      </c>
      <c r="AJ33" s="8" cm="1">
        <f t="array" aca="1" ref="AJ33" ca="1">INDEX($B$3:$B$35,ROWS($B$3:$B$35)*RAND()+1)</f>
        <v>0.20833333333333337</v>
      </c>
      <c r="AK33" s="8" cm="1">
        <f t="array" aca="1" ref="AK33" ca="1">INDEX($B$3:$B$35,ROWS($B$3:$B$35)*RAND()+1)</f>
        <v>0.26388888888888901</v>
      </c>
      <c r="AL33" s="8" cm="1">
        <f t="array" aca="1" ref="AL33" ca="1">INDEX($B$3:$B$35,ROWS($B$3:$B$35)*RAND()+1)</f>
        <v>0.17721518987341772</v>
      </c>
      <c r="AM33" s="8" cm="1">
        <f t="array" aca="1" ref="AM33" ca="1">INDEX($B$3:$B$35,ROWS($B$3:$B$35)*RAND()+1)</f>
        <v>0.14285714285714299</v>
      </c>
      <c r="AN33" s="8" cm="1">
        <f t="array" aca="1" ref="AN33" ca="1">INDEX($B$3:$B$35,ROWS($B$3:$B$35)*RAND()+1)</f>
        <v>-0.10958904109589036</v>
      </c>
      <c r="AO33" s="8"/>
      <c r="AP33" s="8"/>
      <c r="AQ33" s="8"/>
      <c r="AR33" s="8"/>
      <c r="AS33" s="8"/>
      <c r="AT33" s="8"/>
      <c r="AU33" s="8"/>
      <c r="AV33" s="8"/>
      <c r="AW33" s="8"/>
      <c r="AX33" s="8"/>
      <c r="AY33" s="8"/>
      <c r="AZ33" s="8"/>
      <c r="BA33" s="8"/>
      <c r="BB33" s="8"/>
      <c r="BC33" s="8"/>
      <c r="BD33" s="8"/>
      <c r="BE33" s="8"/>
      <c r="BF33" s="8"/>
      <c r="BG33" s="8"/>
      <c r="BH33" s="8"/>
      <c r="BI33" s="8"/>
      <c r="BJ33" s="8"/>
      <c r="BK33" s="8"/>
      <c r="BL33" s="8"/>
      <c r="BM33" s="8"/>
    </row>
    <row r="34" spans="1:65" x14ac:dyDescent="0.25">
      <c r="A34" s="34">
        <v>0.17142857142857143</v>
      </c>
      <c r="B34" s="8">
        <v>0.33898305084745778</v>
      </c>
      <c r="H34" s="8" cm="1">
        <f t="array" aca="1" ref="H34" ca="1">INDEX($B$3:$B$35,ROWS($B$3:$B$35)*RAND()+1)</f>
        <v>-3.6144578313252913E-2</v>
      </c>
      <c r="I34" s="8" cm="1">
        <f t="array" aca="1" ref="I34" ca="1">INDEX($B$3:$B$35,ROWS($B$3:$B$35)*RAND()+1)</f>
        <v>0.11428571428571439</v>
      </c>
      <c r="J34" s="8" cm="1">
        <f t="array" aca="1" ref="J34" ca="1">INDEX($B$3:$B$35,ROWS($B$3:$B$35)*RAND()+1)</f>
        <v>0.15584415584415584</v>
      </c>
      <c r="K34" s="8" cm="1">
        <f t="array" aca="1" ref="K34" ca="1">INDEX($B$3:$B$35,ROWS($B$3:$B$35)*RAND()+1)</f>
        <v>7.5757575757575649E-2</v>
      </c>
      <c r="L34" s="8" cm="1">
        <f t="array" aca="1" ref="L34" ca="1">INDEX($B$3:$B$35,ROWS($B$3:$B$35)*RAND()+1)</f>
        <v>0.10810810810810806</v>
      </c>
      <c r="M34" s="8" cm="1">
        <f t="array" aca="1" ref="M34" ca="1">INDEX($B$3:$B$35,ROWS($B$3:$B$35)*RAND()+1)</f>
        <v>7.5757575757575649E-2</v>
      </c>
      <c r="N34" s="8" cm="1">
        <f t="array" aca="1" ref="N34" ca="1">INDEX($B$3:$B$35,ROWS($B$3:$B$35)*RAND()+1)</f>
        <v>0.11428571428571439</v>
      </c>
      <c r="O34" s="8" cm="1">
        <f t="array" aca="1" ref="O34" ca="1">INDEX($B$3:$B$35,ROWS($B$3:$B$35)*RAND()+1)</f>
        <v>0.10810810810810806</v>
      </c>
      <c r="P34" s="8" cm="1">
        <f t="array" aca="1" ref="P34" ca="1">INDEX($B$3:$B$35,ROWS($B$3:$B$35)*RAND()+1)</f>
        <v>0.17721518987341772</v>
      </c>
      <c r="Q34" s="8" cm="1">
        <f t="array" aca="1" ref="Q34" ca="1">INDEX($B$3:$B$35,ROWS($B$3:$B$35)*RAND()+1)</f>
        <v>0.10810810810810806</v>
      </c>
      <c r="R34" s="8" cm="1">
        <f t="array" aca="1" ref="R34" ca="1">INDEX($B$3:$B$35,ROWS($B$3:$B$35)*RAND()+1)</f>
        <v>0.13749999999999998</v>
      </c>
      <c r="S34" s="8" cm="1">
        <f t="array" aca="1" ref="S34" ca="1">INDEX($B$3:$B$35,ROWS($B$3:$B$35)*RAND()+1)</f>
        <v>7.4999999999999928E-2</v>
      </c>
      <c r="T34" s="8" cm="1">
        <f t="array" aca="1" ref="T34" ca="1">INDEX($B$3:$B$35,ROWS($B$3:$B$35)*RAND()+1)</f>
        <v>0.39655172413793122</v>
      </c>
      <c r="U34" s="8" cm="1">
        <f t="array" aca="1" ref="U34" ca="1">INDEX($B$3:$B$35,ROWS($B$3:$B$35)*RAND()+1)</f>
        <v>7.4999999999999928E-2</v>
      </c>
      <c r="V34" s="8" cm="1">
        <f t="array" aca="1" ref="V34" ca="1">INDEX($B$3:$B$35,ROWS($B$3:$B$35)*RAND()+1)</f>
        <v>7.4999999999999928E-2</v>
      </c>
      <c r="W34" s="8" cm="1">
        <f t="array" aca="1" ref="W34" ca="1">INDEX($B$3:$B$35,ROWS($B$3:$B$35)*RAND()+1)</f>
        <v>8.0000000000000071E-2</v>
      </c>
      <c r="X34" s="8" cm="1">
        <f t="array" aca="1" ref="X34" ca="1">INDEX($B$3:$B$35,ROWS($B$3:$B$35)*RAND()+1)</f>
        <v>0.22580645161290325</v>
      </c>
      <c r="Y34" s="8" cm="1">
        <f t="array" aca="1" ref="Y34" ca="1">INDEX($B$3:$B$35,ROWS($B$3:$B$35)*RAND()+1)</f>
        <v>7.4999999999999928E-2</v>
      </c>
      <c r="Z34" s="8" cm="1">
        <f t="array" aca="1" ref="Z34" ca="1">INDEX($B$3:$B$35,ROWS($B$3:$B$35)*RAND()+1)</f>
        <v>5.0505050505050553E-2</v>
      </c>
      <c r="AA34" s="8" cm="1">
        <f t="array" aca="1" ref="AA34" ca="1">INDEX($B$3:$B$35,ROWS($B$3:$B$35)*RAND()+1)</f>
        <v>0.11267605633802827</v>
      </c>
      <c r="AB34" s="8" cm="1">
        <f t="array" aca="1" ref="AB34" ca="1">INDEX($B$3:$B$35,ROWS($B$3:$B$35)*RAND()+1)</f>
        <v>0.11267605633802827</v>
      </c>
      <c r="AC34" s="8" cm="1">
        <f t="array" aca="1" ref="AC34" ca="1">INDEX($B$3:$B$35,ROWS($B$3:$B$35)*RAND()+1)</f>
        <v>0.22580645161290325</v>
      </c>
      <c r="AD34" s="8" cm="1">
        <f t="array" aca="1" ref="AD34" ca="1">INDEX($B$3:$B$35,ROWS($B$3:$B$35)*RAND()+1)</f>
        <v>7.4626865671641687E-2</v>
      </c>
      <c r="AE34" s="8" cm="1">
        <f t="array" aca="1" ref="AE34" ca="1">INDEX($B$3:$B$35,ROWS($B$3:$B$35)*RAND()+1)</f>
        <v>0.10256410256410251</v>
      </c>
      <c r="AF34" s="8" cm="1">
        <f t="array" aca="1" ref="AF34" ca="1">INDEX($B$3:$B$35,ROWS($B$3:$B$35)*RAND()+1)</f>
        <v>0.20833333333333337</v>
      </c>
      <c r="AG34" s="8" cm="1">
        <f t="array" aca="1" ref="AG34" ca="1">INDEX($B$3:$B$35,ROWS($B$3:$B$35)*RAND()+1)</f>
        <v>-3.7500000000000033E-2</v>
      </c>
      <c r="AH34" s="8" cm="1">
        <f t="array" aca="1" ref="AH34" ca="1">INDEX($B$3:$B$35,ROWS($B$3:$B$35)*RAND()+1)</f>
        <v>0.17721518987341772</v>
      </c>
      <c r="AI34" s="8" cm="1">
        <f t="array" aca="1" ref="AI34" ca="1">INDEX($B$3:$B$35,ROWS($B$3:$B$35)*RAND()+1)</f>
        <v>0.13432835820895517</v>
      </c>
      <c r="AJ34" s="8" cm="1">
        <f t="array" aca="1" ref="AJ34" ca="1">INDEX($B$3:$B$35,ROWS($B$3:$B$35)*RAND()+1)</f>
        <v>0.11267605633802827</v>
      </c>
      <c r="AK34" s="8" cm="1">
        <f t="array" aca="1" ref="AK34" ca="1">INDEX($B$3:$B$35,ROWS($B$3:$B$35)*RAND()+1)</f>
        <v>0.10810810810810806</v>
      </c>
      <c r="AL34" s="8" cm="1">
        <f t="array" aca="1" ref="AL34" ca="1">INDEX($B$3:$B$35,ROWS($B$3:$B$35)*RAND()+1)</f>
        <v>0.10810810810810806</v>
      </c>
      <c r="AM34" s="8" cm="1">
        <f t="array" aca="1" ref="AM34" ca="1">INDEX($B$3:$B$35,ROWS($B$3:$B$35)*RAND()+1)</f>
        <v>0.34146341463414653</v>
      </c>
      <c r="AN34" s="8" cm="1">
        <f t="array" aca="1" ref="AN34" ca="1">INDEX($B$3:$B$35,ROWS($B$3:$B$35)*RAND()+1)</f>
        <v>0.17567567567567569</v>
      </c>
      <c r="AO34" s="8"/>
      <c r="AP34" s="8"/>
      <c r="AQ34" s="8"/>
      <c r="AR34" s="8"/>
      <c r="AS34" s="8"/>
      <c r="AT34" s="8"/>
      <c r="AU34" s="8"/>
      <c r="AV34" s="8"/>
      <c r="AW34" s="8"/>
      <c r="AX34" s="8"/>
      <c r="AY34" s="8"/>
      <c r="AZ34" s="8"/>
      <c r="BA34" s="8"/>
      <c r="BB34" s="8"/>
      <c r="BC34" s="8"/>
      <c r="BD34" s="8"/>
      <c r="BE34" s="8"/>
      <c r="BF34" s="8"/>
      <c r="BG34" s="8"/>
      <c r="BH34" s="8"/>
      <c r="BI34" s="8"/>
      <c r="BJ34" s="8"/>
      <c r="BK34" s="8"/>
      <c r="BL34" s="8"/>
      <c r="BM34" s="8"/>
    </row>
    <row r="35" spans="1:65" x14ac:dyDescent="0.25">
      <c r="A35" s="34">
        <v>0.51428571428571446</v>
      </c>
      <c r="B35" s="8">
        <v>0.17721518987341772</v>
      </c>
      <c r="H35" s="8" cm="1">
        <f t="array" aca="1" ref="H35" ca="1">INDEX($B$3:$B$35,ROWS($B$3:$B$35)*RAND()+1)</f>
        <v>0.33333333333333348</v>
      </c>
      <c r="I35" s="8" cm="1">
        <f t="array" aca="1" ref="I35" ca="1">INDEX($B$3:$B$35,ROWS($B$3:$B$35)*RAND()+1)</f>
        <v>0.15584415584415584</v>
      </c>
      <c r="J35" s="8" cm="1">
        <f t="array" aca="1" ref="J35" ca="1">INDEX($B$3:$B$35,ROWS($B$3:$B$35)*RAND()+1)</f>
        <v>0.17567567567567569</v>
      </c>
      <c r="K35" s="8" cm="1">
        <f t="array" aca="1" ref="K35" ca="1">INDEX($B$3:$B$35,ROWS($B$3:$B$35)*RAND()+1)</f>
        <v>0.17391304347826103</v>
      </c>
      <c r="L35" s="8" cm="1">
        <f t="array" aca="1" ref="L35" ca="1">INDEX($B$3:$B$35,ROWS($B$3:$B$35)*RAND()+1)</f>
        <v>0.22580645161290325</v>
      </c>
      <c r="M35" s="8" cm="1">
        <f t="array" aca="1" ref="M35" ca="1">INDEX($B$3:$B$35,ROWS($B$3:$B$35)*RAND()+1)</f>
        <v>0.17567567567567569</v>
      </c>
      <c r="N35" s="8" cm="1">
        <f t="array" aca="1" ref="N35" ca="1">INDEX($B$3:$B$35,ROWS($B$3:$B$35)*RAND()+1)</f>
        <v>0.26388888888888901</v>
      </c>
      <c r="O35" s="8" cm="1">
        <f t="array" aca="1" ref="O35" ca="1">INDEX($B$3:$B$35,ROWS($B$3:$B$35)*RAND()+1)</f>
        <v>0.17567567567567569</v>
      </c>
      <c r="P35" s="8" cm="1">
        <f t="array" aca="1" ref="P35" ca="1">INDEX($B$3:$B$35,ROWS($B$3:$B$35)*RAND()+1)</f>
        <v>0.10256410256410251</v>
      </c>
      <c r="Q35" s="8" cm="1">
        <f t="array" aca="1" ref="Q35" ca="1">INDEX($B$3:$B$35,ROWS($B$3:$B$35)*RAND()+1)</f>
        <v>0.17567567567567569</v>
      </c>
      <c r="R35" s="8" cm="1">
        <f t="array" aca="1" ref="R35" ca="1">INDEX($B$3:$B$35,ROWS($B$3:$B$35)*RAND()+1)</f>
        <v>-0.10958904109589036</v>
      </c>
      <c r="S35" s="8" cm="1">
        <f t="array" aca="1" ref="S35" ca="1">INDEX($B$3:$B$35,ROWS($B$3:$B$35)*RAND()+1)</f>
        <v>0.14285714285714299</v>
      </c>
      <c r="T35" s="8" cm="1">
        <f t="array" aca="1" ref="T35" ca="1">INDEX($B$3:$B$35,ROWS($B$3:$B$35)*RAND()+1)</f>
        <v>0.10256410256410251</v>
      </c>
      <c r="U35" s="8" cm="1">
        <f t="array" aca="1" ref="U35" ca="1">INDEX($B$3:$B$35,ROWS($B$3:$B$35)*RAND()+1)</f>
        <v>0.26388888888888901</v>
      </c>
      <c r="V35" s="8" cm="1">
        <f t="array" aca="1" ref="V35" ca="1">INDEX($B$3:$B$35,ROWS($B$3:$B$35)*RAND()+1)</f>
        <v>0.13432835820895517</v>
      </c>
      <c r="W35" s="8" cm="1">
        <f t="array" aca="1" ref="W35" ca="1">INDEX($B$3:$B$35,ROWS($B$3:$B$35)*RAND()+1)</f>
        <v>0.33333333333333348</v>
      </c>
      <c r="X35" s="8" cm="1">
        <f t="array" aca="1" ref="X35" ca="1">INDEX($B$3:$B$35,ROWS($B$3:$B$35)*RAND()+1)</f>
        <v>0.17391304347826103</v>
      </c>
      <c r="Y35" s="8" cm="1">
        <f t="array" aca="1" ref="Y35" ca="1">INDEX($B$3:$B$35,ROWS($B$3:$B$35)*RAND()+1)</f>
        <v>8.0000000000000071E-2</v>
      </c>
      <c r="Z35" s="8" cm="1">
        <f t="array" aca="1" ref="Z35" ca="1">INDEX($B$3:$B$35,ROWS($B$3:$B$35)*RAND()+1)</f>
        <v>0.17105263157894737</v>
      </c>
      <c r="AA35" s="8" cm="1">
        <f t="array" aca="1" ref="AA35" ca="1">INDEX($B$3:$B$35,ROWS($B$3:$B$35)*RAND()+1)</f>
        <v>0.17105263157894737</v>
      </c>
      <c r="AB35" s="8" cm="1">
        <f t="array" aca="1" ref="AB35" ca="1">INDEX($B$3:$B$35,ROWS($B$3:$B$35)*RAND()+1)</f>
        <v>0.17721518987341772</v>
      </c>
      <c r="AC35" s="8" cm="1">
        <f t="array" aca="1" ref="AC35" ca="1">INDEX($B$3:$B$35,ROWS($B$3:$B$35)*RAND()+1)</f>
        <v>5.0505050505050553E-2</v>
      </c>
      <c r="AD35" s="8" cm="1">
        <f t="array" aca="1" ref="AD35" ca="1">INDEX($B$3:$B$35,ROWS($B$3:$B$35)*RAND()+1)</f>
        <v>0.10810810810810806</v>
      </c>
      <c r="AE35" s="8" cm="1">
        <f t="array" aca="1" ref="AE35" ca="1">INDEX($B$3:$B$35,ROWS($B$3:$B$35)*RAND()+1)</f>
        <v>8.0000000000000071E-2</v>
      </c>
      <c r="AF35" s="8" cm="1">
        <f t="array" aca="1" ref="AF35" ca="1">INDEX($B$3:$B$35,ROWS($B$3:$B$35)*RAND()+1)</f>
        <v>0.13432835820895517</v>
      </c>
      <c r="AG35" s="8" cm="1">
        <f t="array" aca="1" ref="AG35" ca="1">INDEX($B$3:$B$35,ROWS($B$3:$B$35)*RAND()+1)</f>
        <v>0.18840579710144931</v>
      </c>
      <c r="AH35" s="8" cm="1">
        <f t="array" aca="1" ref="AH35" ca="1">INDEX($B$3:$B$35,ROWS($B$3:$B$35)*RAND()+1)</f>
        <v>0.17105263157894737</v>
      </c>
      <c r="AI35" s="8" cm="1">
        <f t="array" aca="1" ref="AI35" ca="1">INDEX($B$3:$B$35,ROWS($B$3:$B$35)*RAND()+1)</f>
        <v>0.33333333333333348</v>
      </c>
      <c r="AJ35" s="8" cm="1">
        <f t="array" aca="1" ref="AJ35" ca="1">INDEX($B$3:$B$35,ROWS($B$3:$B$35)*RAND()+1)</f>
        <v>-1.111111111111112E-2</v>
      </c>
      <c r="AK35" s="8" cm="1">
        <f t="array" aca="1" ref="AK35" ca="1">INDEX($B$3:$B$35,ROWS($B$3:$B$35)*RAND()+1)</f>
        <v>0.11428571428571439</v>
      </c>
      <c r="AL35" s="8" cm="1">
        <f t="array" aca="1" ref="AL35" ca="1">INDEX($B$3:$B$35,ROWS($B$3:$B$35)*RAND()+1)</f>
        <v>0.14285714285714299</v>
      </c>
      <c r="AM35" s="8" cm="1">
        <f t="array" aca="1" ref="AM35" ca="1">INDEX($B$3:$B$35,ROWS($B$3:$B$35)*RAND()+1)</f>
        <v>7.5757575757575649E-2</v>
      </c>
      <c r="AN35" s="8" cm="1">
        <f t="array" aca="1" ref="AN35" ca="1">INDEX($B$3:$B$35,ROWS($B$3:$B$35)*RAND()+1)</f>
        <v>0.15584415584415584</v>
      </c>
      <c r="AO35" s="8"/>
      <c r="AP35" s="8"/>
      <c r="AQ35" s="8"/>
      <c r="AR35" s="8"/>
      <c r="AS35" s="8"/>
      <c r="AT35" s="8"/>
      <c r="AU35" s="8"/>
      <c r="AV35" s="8"/>
      <c r="AW35" s="8"/>
      <c r="AX35" s="8"/>
      <c r="AY35" s="8"/>
      <c r="AZ35" s="8"/>
      <c r="BA35" s="8"/>
      <c r="BB35" s="8"/>
      <c r="BC35" s="8"/>
      <c r="BD35" s="8"/>
      <c r="BE35" s="8"/>
      <c r="BF35" s="8"/>
      <c r="BG35" s="8"/>
      <c r="BH35" s="8"/>
      <c r="BI35" s="8"/>
      <c r="BJ35" s="8"/>
      <c r="BK35" s="8"/>
      <c r="BL35" s="8"/>
      <c r="BM35" s="8"/>
    </row>
    <row r="36" spans="1:65" x14ac:dyDescent="0.25">
      <c r="B36"/>
      <c r="H36" s="8" cm="1">
        <f t="array" aca="1" ref="H36" ca="1">INDEX($B$3:$B$35,ROWS($B$3:$B$35)*RAND()+1)</f>
        <v>0.39655172413793122</v>
      </c>
      <c r="I36" s="8" cm="1">
        <f t="array" aca="1" ref="I36" ca="1">INDEX($B$3:$B$35,ROWS($B$3:$B$35)*RAND()+1)</f>
        <v>0.17721518987341772</v>
      </c>
      <c r="J36" s="8" cm="1">
        <f t="array" aca="1" ref="J36" ca="1">INDEX($B$3:$B$35,ROWS($B$3:$B$35)*RAND()+1)</f>
        <v>-3.7500000000000033E-2</v>
      </c>
      <c r="K36" s="8" cm="1">
        <f t="array" aca="1" ref="K36" ca="1">INDEX($B$3:$B$35,ROWS($B$3:$B$35)*RAND()+1)</f>
        <v>0.10810810810810806</v>
      </c>
      <c r="L36" s="8" cm="1">
        <f t="array" aca="1" ref="L36" ca="1">INDEX($B$3:$B$35,ROWS($B$3:$B$35)*RAND()+1)</f>
        <v>8.0000000000000071E-2</v>
      </c>
      <c r="M36" s="8" cm="1">
        <f t="array" aca="1" ref="M36" ca="1">INDEX($B$3:$B$35,ROWS($B$3:$B$35)*RAND()+1)</f>
        <v>7.4999999999999928E-2</v>
      </c>
      <c r="N36" s="8" cm="1">
        <f t="array" aca="1" ref="N36" ca="1">INDEX($B$3:$B$35,ROWS($B$3:$B$35)*RAND()+1)</f>
        <v>0.17105263157894737</v>
      </c>
      <c r="O36" s="8" cm="1">
        <f t="array" aca="1" ref="O36" ca="1">INDEX($B$3:$B$35,ROWS($B$3:$B$35)*RAND()+1)</f>
        <v>-0.10958904109589036</v>
      </c>
      <c r="P36" s="8" cm="1">
        <f t="array" aca="1" ref="P36" ca="1">INDEX($B$3:$B$35,ROWS($B$3:$B$35)*RAND()+1)</f>
        <v>0.10256410256410251</v>
      </c>
      <c r="Q36" s="8" cm="1">
        <f t="array" aca="1" ref="Q36" ca="1">INDEX($B$3:$B$35,ROWS($B$3:$B$35)*RAND()+1)</f>
        <v>0.20833333333333337</v>
      </c>
      <c r="R36" s="8" cm="1">
        <f t="array" aca="1" ref="R36" ca="1">INDEX($B$3:$B$35,ROWS($B$3:$B$35)*RAND()+1)</f>
        <v>0.34146341463414653</v>
      </c>
      <c r="S36" s="8" cm="1">
        <f t="array" aca="1" ref="S36" ca="1">INDEX($B$3:$B$35,ROWS($B$3:$B$35)*RAND()+1)</f>
        <v>0.10810810810810806</v>
      </c>
      <c r="T36" s="8" cm="1">
        <f t="array" aca="1" ref="T36" ca="1">INDEX($B$3:$B$35,ROWS($B$3:$B$35)*RAND()+1)</f>
        <v>0.14285714285714299</v>
      </c>
      <c r="U36" s="8" cm="1">
        <f t="array" aca="1" ref="U36" ca="1">INDEX($B$3:$B$35,ROWS($B$3:$B$35)*RAND()+1)</f>
        <v>0.34146341463414653</v>
      </c>
      <c r="V36" s="8" cm="1">
        <f t="array" aca="1" ref="V36" ca="1">INDEX($B$3:$B$35,ROWS($B$3:$B$35)*RAND()+1)</f>
        <v>0.39655172413793122</v>
      </c>
      <c r="W36" s="8" cm="1">
        <f t="array" aca="1" ref="W36" ca="1">INDEX($B$3:$B$35,ROWS($B$3:$B$35)*RAND()+1)</f>
        <v>0.17391304347826103</v>
      </c>
      <c r="X36" s="8" cm="1">
        <f t="array" aca="1" ref="X36" ca="1">INDEX($B$3:$B$35,ROWS($B$3:$B$35)*RAND()+1)</f>
        <v>8.0000000000000071E-2</v>
      </c>
      <c r="Y36" s="8" cm="1">
        <f t="array" aca="1" ref="Y36" ca="1">INDEX($B$3:$B$35,ROWS($B$3:$B$35)*RAND()+1)</f>
        <v>7.4626865671641687E-2</v>
      </c>
      <c r="Z36" s="8" cm="1">
        <f t="array" aca="1" ref="Z36" ca="1">INDEX($B$3:$B$35,ROWS($B$3:$B$35)*RAND()+1)</f>
        <v>0.10810810810810806</v>
      </c>
      <c r="AA36" s="8" cm="1">
        <f t="array" aca="1" ref="AA36" ca="1">INDEX($B$3:$B$35,ROWS($B$3:$B$35)*RAND()+1)</f>
        <v>0.33333333333333348</v>
      </c>
      <c r="AB36" s="8" cm="1">
        <f t="array" aca="1" ref="AB36" ca="1">INDEX($B$3:$B$35,ROWS($B$3:$B$35)*RAND()+1)</f>
        <v>0.13749999999999998</v>
      </c>
      <c r="AC36" s="8" cm="1">
        <f t="array" aca="1" ref="AC36" ca="1">INDEX($B$3:$B$35,ROWS($B$3:$B$35)*RAND()+1)</f>
        <v>0.33898305084745778</v>
      </c>
      <c r="AD36" s="8" cm="1">
        <f t="array" aca="1" ref="AD36" ca="1">INDEX($B$3:$B$35,ROWS($B$3:$B$35)*RAND()+1)</f>
        <v>0.12328767123287668</v>
      </c>
      <c r="AE36" s="8" cm="1">
        <f t="array" aca="1" ref="AE36" ca="1">INDEX($B$3:$B$35,ROWS($B$3:$B$35)*RAND()+1)</f>
        <v>0.22580645161290325</v>
      </c>
      <c r="AF36" s="8" cm="1">
        <f t="array" aca="1" ref="AF36" ca="1">INDEX($B$3:$B$35,ROWS($B$3:$B$35)*RAND()+1)</f>
        <v>0.33333333333333348</v>
      </c>
      <c r="AG36" s="8" cm="1">
        <f t="array" aca="1" ref="AG36" ca="1">INDEX($B$3:$B$35,ROWS($B$3:$B$35)*RAND()+1)</f>
        <v>0.11267605633802827</v>
      </c>
      <c r="AH36" s="8" cm="1">
        <f t="array" aca="1" ref="AH36" ca="1">INDEX($B$3:$B$35,ROWS($B$3:$B$35)*RAND()+1)</f>
        <v>0.11249999999999996</v>
      </c>
      <c r="AI36" s="8" cm="1">
        <f t="array" aca="1" ref="AI36" ca="1">INDEX($B$3:$B$35,ROWS($B$3:$B$35)*RAND()+1)</f>
        <v>0.15584415584415584</v>
      </c>
      <c r="AJ36" s="8" cm="1">
        <f t="array" aca="1" ref="AJ36" ca="1">INDEX($B$3:$B$35,ROWS($B$3:$B$35)*RAND()+1)</f>
        <v>0.17567567567567569</v>
      </c>
      <c r="AK36" s="8" cm="1">
        <f t="array" aca="1" ref="AK36" ca="1">INDEX($B$3:$B$35,ROWS($B$3:$B$35)*RAND()+1)</f>
        <v>0.34146341463414653</v>
      </c>
      <c r="AL36" s="8" cm="1">
        <f t="array" aca="1" ref="AL36" ca="1">INDEX($B$3:$B$35,ROWS($B$3:$B$35)*RAND()+1)</f>
        <v>-3.7500000000000033E-2</v>
      </c>
      <c r="AM36" s="8" cm="1">
        <f t="array" aca="1" ref="AM36" ca="1">INDEX($B$3:$B$35,ROWS($B$3:$B$35)*RAND()+1)</f>
        <v>7.4626865671641687E-2</v>
      </c>
      <c r="AN36" s="8" cm="1">
        <f t="array" aca="1" ref="AN36" ca="1">INDEX($B$3:$B$35,ROWS($B$3:$B$35)*RAND()+1)</f>
        <v>0.17567567567567569</v>
      </c>
      <c r="AO36" s="8"/>
      <c r="AP36" s="8"/>
      <c r="AQ36" s="8"/>
      <c r="AR36" s="8"/>
      <c r="AS36" s="8"/>
      <c r="AT36" s="8"/>
      <c r="AU36" s="8"/>
      <c r="AV36" s="8"/>
      <c r="AW36" s="8"/>
      <c r="AX36" s="8"/>
      <c r="AY36" s="8"/>
      <c r="AZ36" s="8"/>
      <c r="BA36" s="8"/>
      <c r="BB36" s="8"/>
      <c r="BC36" s="8"/>
      <c r="BD36" s="8"/>
      <c r="BE36" s="8"/>
      <c r="BF36" s="8"/>
      <c r="BG36" s="8"/>
      <c r="BH36" s="8"/>
      <c r="BI36" s="8"/>
      <c r="BJ36" s="8"/>
      <c r="BK36" s="8"/>
      <c r="BL36" s="8"/>
      <c r="BM36" s="8"/>
    </row>
    <row r="37" spans="1:65" x14ac:dyDescent="0.25">
      <c r="A37" s="40">
        <f>AVERAGE(A3:A35)</f>
        <v>0.41501834652673142</v>
      </c>
      <c r="B37" s="47">
        <f>AVERAGE(B3:B35)</f>
        <v>0.14353933763722362</v>
      </c>
      <c r="H37" s="8" cm="1">
        <f t="array" aca="1" ref="H37" ca="1">INDEX($B$3:$B$35,ROWS($B$3:$B$35)*RAND()+1)</f>
        <v>0.34146341463414653</v>
      </c>
      <c r="I37" s="8" cm="1">
        <f t="array" aca="1" ref="I37" ca="1">INDEX($B$3:$B$35,ROWS($B$3:$B$35)*RAND()+1)</f>
        <v>0.13749999999999998</v>
      </c>
      <c r="J37" s="8" cm="1">
        <f t="array" aca="1" ref="J37" ca="1">INDEX($B$3:$B$35,ROWS($B$3:$B$35)*RAND()+1)</f>
        <v>7.4999999999999928E-2</v>
      </c>
      <c r="K37" s="8" cm="1">
        <f t="array" aca="1" ref="K37" ca="1">INDEX($B$3:$B$35,ROWS($B$3:$B$35)*RAND()+1)</f>
        <v>0.34146341463414653</v>
      </c>
      <c r="L37" s="8" cm="1">
        <f t="array" aca="1" ref="L37" ca="1">INDEX($B$3:$B$35,ROWS($B$3:$B$35)*RAND()+1)</f>
        <v>0.12328767123287668</v>
      </c>
      <c r="M37" s="8" cm="1">
        <f t="array" aca="1" ref="M37" ca="1">INDEX($B$3:$B$35,ROWS($B$3:$B$35)*RAND()+1)</f>
        <v>0.17567567567567569</v>
      </c>
      <c r="N37" s="8" cm="1">
        <f t="array" aca="1" ref="N37" ca="1">INDEX($B$3:$B$35,ROWS($B$3:$B$35)*RAND()+1)</f>
        <v>0.34146341463414653</v>
      </c>
      <c r="O37" s="8" cm="1">
        <f t="array" aca="1" ref="O37" ca="1">INDEX($B$3:$B$35,ROWS($B$3:$B$35)*RAND()+1)</f>
        <v>0.33898305084745778</v>
      </c>
      <c r="P37" s="8" cm="1">
        <f t="array" aca="1" ref="P37" ca="1">INDEX($B$3:$B$35,ROWS($B$3:$B$35)*RAND()+1)</f>
        <v>0.12328767123287668</v>
      </c>
      <c r="Q37" s="8" cm="1">
        <f t="array" aca="1" ref="Q37" ca="1">INDEX($B$3:$B$35,ROWS($B$3:$B$35)*RAND()+1)</f>
        <v>0.22580645161290325</v>
      </c>
      <c r="R37" s="8" cm="1">
        <f t="array" aca="1" ref="R37" ca="1">INDEX($B$3:$B$35,ROWS($B$3:$B$35)*RAND()+1)</f>
        <v>0.17105263157894737</v>
      </c>
      <c r="S37" s="8" cm="1">
        <f t="array" aca="1" ref="S37" ca="1">INDEX($B$3:$B$35,ROWS($B$3:$B$35)*RAND()+1)</f>
        <v>0.14285714285714299</v>
      </c>
      <c r="T37" s="8" cm="1">
        <f t="array" aca="1" ref="T37" ca="1">INDEX($B$3:$B$35,ROWS($B$3:$B$35)*RAND()+1)</f>
        <v>0.14285714285714299</v>
      </c>
      <c r="U37" s="8" cm="1">
        <f t="array" aca="1" ref="U37" ca="1">INDEX($B$3:$B$35,ROWS($B$3:$B$35)*RAND()+1)</f>
        <v>0.17105263157894737</v>
      </c>
      <c r="V37" s="8" cm="1">
        <f t="array" aca="1" ref="V37" ca="1">INDEX($B$3:$B$35,ROWS($B$3:$B$35)*RAND()+1)</f>
        <v>7.4999999999999928E-2</v>
      </c>
      <c r="W37" s="8" cm="1">
        <f t="array" aca="1" ref="W37" ca="1">INDEX($B$3:$B$35,ROWS($B$3:$B$35)*RAND()+1)</f>
        <v>0.22857142857142862</v>
      </c>
      <c r="X37" s="8" cm="1">
        <f t="array" aca="1" ref="X37" ca="1">INDEX($B$3:$B$35,ROWS($B$3:$B$35)*RAND()+1)</f>
        <v>0.13432835820895517</v>
      </c>
      <c r="Y37" s="8" cm="1">
        <f t="array" aca="1" ref="Y37" ca="1">INDEX($B$3:$B$35,ROWS($B$3:$B$35)*RAND()+1)</f>
        <v>-0.10958904109589036</v>
      </c>
      <c r="Z37" s="8" cm="1">
        <f t="array" aca="1" ref="Z37" ca="1">INDEX($B$3:$B$35,ROWS($B$3:$B$35)*RAND()+1)</f>
        <v>-1.111111111111112E-2</v>
      </c>
      <c r="AA37" s="8" cm="1">
        <f t="array" aca="1" ref="AA37" ca="1">INDEX($B$3:$B$35,ROWS($B$3:$B$35)*RAND()+1)</f>
        <v>8.0000000000000071E-2</v>
      </c>
      <c r="AB37" s="8" cm="1">
        <f t="array" aca="1" ref="AB37" ca="1">INDEX($B$3:$B$35,ROWS($B$3:$B$35)*RAND()+1)</f>
        <v>0.10256410256410251</v>
      </c>
      <c r="AC37" s="8" cm="1">
        <f t="array" aca="1" ref="AC37" ca="1">INDEX($B$3:$B$35,ROWS($B$3:$B$35)*RAND()+1)</f>
        <v>0.22857142857142862</v>
      </c>
      <c r="AD37" s="8" cm="1">
        <f t="array" aca="1" ref="AD37" ca="1">INDEX($B$3:$B$35,ROWS($B$3:$B$35)*RAND()+1)</f>
        <v>0.26388888888888901</v>
      </c>
      <c r="AE37" s="8" cm="1">
        <f t="array" aca="1" ref="AE37" ca="1">INDEX($B$3:$B$35,ROWS($B$3:$B$35)*RAND()+1)</f>
        <v>0.33333333333333348</v>
      </c>
      <c r="AF37" s="8" cm="1">
        <f t="array" aca="1" ref="AF37" ca="1">INDEX($B$3:$B$35,ROWS($B$3:$B$35)*RAND()+1)</f>
        <v>0.39655172413793122</v>
      </c>
      <c r="AG37" s="8" cm="1">
        <f t="array" aca="1" ref="AG37" ca="1">INDEX($B$3:$B$35,ROWS($B$3:$B$35)*RAND()+1)</f>
        <v>0.10810810810810806</v>
      </c>
      <c r="AH37" s="8" cm="1">
        <f t="array" aca="1" ref="AH37" ca="1">INDEX($B$3:$B$35,ROWS($B$3:$B$35)*RAND()+1)</f>
        <v>0.12328767123287668</v>
      </c>
      <c r="AI37" s="8" cm="1">
        <f t="array" aca="1" ref="AI37" ca="1">INDEX($B$3:$B$35,ROWS($B$3:$B$35)*RAND()+1)</f>
        <v>-0.10958904109589036</v>
      </c>
      <c r="AJ37" s="8" cm="1">
        <f t="array" aca="1" ref="AJ37" ca="1">INDEX($B$3:$B$35,ROWS($B$3:$B$35)*RAND()+1)</f>
        <v>0.11249999999999996</v>
      </c>
      <c r="AK37" s="8" cm="1">
        <f t="array" aca="1" ref="AK37" ca="1">INDEX($B$3:$B$35,ROWS($B$3:$B$35)*RAND()+1)</f>
        <v>0.22580645161290325</v>
      </c>
      <c r="AL37" s="8" cm="1">
        <f t="array" aca="1" ref="AL37" ca="1">INDEX($B$3:$B$35,ROWS($B$3:$B$35)*RAND()+1)</f>
        <v>0.22580645161290325</v>
      </c>
      <c r="AM37" s="8" cm="1">
        <f t="array" aca="1" ref="AM37" ca="1">INDEX($B$3:$B$35,ROWS($B$3:$B$35)*RAND()+1)</f>
        <v>7.4626865671641687E-2</v>
      </c>
      <c r="AN37" s="8" cm="1">
        <f t="array" aca="1" ref="AN37" ca="1">INDEX($B$3:$B$35,ROWS($B$3:$B$35)*RAND()+1)</f>
        <v>0.11428571428571439</v>
      </c>
      <c r="AO37" s="8"/>
      <c r="AP37" s="8"/>
      <c r="AQ37" s="8"/>
      <c r="AR37" s="8"/>
      <c r="AS37" s="8"/>
      <c r="AT37" s="8"/>
      <c r="AU37" s="8"/>
      <c r="AV37" s="8"/>
      <c r="AW37" s="8"/>
      <c r="AX37" s="8"/>
      <c r="AY37" s="8"/>
      <c r="AZ37" s="8"/>
      <c r="BA37" s="8"/>
      <c r="BB37" s="8"/>
      <c r="BC37" s="8"/>
      <c r="BD37" s="8"/>
      <c r="BE37" s="8"/>
      <c r="BF37" s="8"/>
      <c r="BG37" s="8"/>
      <c r="BH37" s="8"/>
      <c r="BI37" s="8"/>
      <c r="BJ37" s="8"/>
      <c r="BK37" s="8"/>
      <c r="BL37" s="8"/>
      <c r="BM37" s="8"/>
    </row>
    <row r="38" spans="1:65" x14ac:dyDescent="0.25">
      <c r="A38" s="41">
        <f>_xlfn.STDEV.S(A3:A35)</f>
        <v>0.30463679843370373</v>
      </c>
      <c r="B38" s="49">
        <f>_xlfn.STDEV.S(B3:B35)</f>
        <v>0.11227474906574864</v>
      </c>
      <c r="H38" s="47">
        <f ca="1">AVERAGE(H23:H37)</f>
        <v>0.1937327924650819</v>
      </c>
      <c r="I38" s="47">
        <f t="shared" ref="I38:AN38" ca="1" si="1">AVERAGE(I23:I37)</f>
        <v>0.14154040710124452</v>
      </c>
      <c r="J38" s="47">
        <f t="shared" ca="1" si="1"/>
        <v>0.12897306350070803</v>
      </c>
      <c r="K38" s="47">
        <f t="shared" ca="1" si="1"/>
        <v>0.14114080126376222</v>
      </c>
      <c r="L38" s="47">
        <f t="shared" ca="1" si="1"/>
        <v>0.1162107434225257</v>
      </c>
      <c r="M38" s="47">
        <f t="shared" ca="1" si="1"/>
        <v>0.15596302464542128</v>
      </c>
      <c r="N38" s="47">
        <f t="shared" ca="1" si="1"/>
        <v>0.20524888653404727</v>
      </c>
      <c r="O38" s="47">
        <f t="shared" ca="1" si="1"/>
        <v>0.12950019631503126</v>
      </c>
      <c r="P38" s="47">
        <f t="shared" ca="1" si="1"/>
        <v>9.3561348919597179E-2</v>
      </c>
      <c r="Q38" s="47">
        <f t="shared" ca="1" si="1"/>
        <v>0.13992190257135723</v>
      </c>
      <c r="R38" s="47">
        <f t="shared" ca="1" si="1"/>
        <v>0.1331175516753669</v>
      </c>
      <c r="S38" s="47">
        <f t="shared" ca="1" si="1"/>
        <v>0.14689390765982521</v>
      </c>
      <c r="T38" s="47">
        <f t="shared" ca="1" si="1"/>
        <v>0.16719253229757641</v>
      </c>
      <c r="U38" s="47">
        <f t="shared" ca="1" si="1"/>
        <v>0.18961924335631872</v>
      </c>
      <c r="V38" s="47">
        <f t="shared" ca="1" si="1"/>
        <v>0.15414508465004897</v>
      </c>
      <c r="W38" s="47">
        <f t="shared" ca="1" si="1"/>
        <v>0.18492236075699975</v>
      </c>
      <c r="X38" s="47">
        <f t="shared" ca="1" si="1"/>
        <v>0.13981157358148685</v>
      </c>
      <c r="Y38" s="47">
        <f t="shared" ca="1" si="1"/>
        <v>3.9195258433090172E-2</v>
      </c>
      <c r="Z38" s="47">
        <f t="shared" ca="1" si="1"/>
        <v>0.15128773644963475</v>
      </c>
      <c r="AA38" s="47">
        <f t="shared" ca="1" si="1"/>
        <v>0.19024556240980256</v>
      </c>
      <c r="AB38" s="47">
        <f t="shared" ca="1" si="1"/>
        <v>0.14470649597783092</v>
      </c>
      <c r="AC38" s="47">
        <f t="shared" ca="1" si="1"/>
        <v>0.15453172596534209</v>
      </c>
      <c r="AD38" s="47">
        <f t="shared" ca="1" si="1"/>
        <v>0.12598990312059635</v>
      </c>
      <c r="AE38" s="47">
        <f t="shared" ca="1" si="1"/>
        <v>0.17831870606605588</v>
      </c>
      <c r="AF38" s="47">
        <f t="shared" ca="1" si="1"/>
        <v>0.22518255337153412</v>
      </c>
      <c r="AG38" s="47">
        <f t="shared" ca="1" si="1"/>
        <v>0.1096949409539144</v>
      </c>
      <c r="AH38" s="47">
        <f t="shared" ca="1" si="1"/>
        <v>0.15640333974802881</v>
      </c>
      <c r="AI38" s="47">
        <f t="shared" ca="1" si="1"/>
        <v>0.13380707342184076</v>
      </c>
      <c r="AJ38" s="47">
        <f t="shared" ca="1" si="1"/>
        <v>0.10582292893303061</v>
      </c>
      <c r="AK38" s="47">
        <f t="shared" ca="1" si="1"/>
        <v>0.18067966589802012</v>
      </c>
      <c r="AL38" s="47">
        <f t="shared" ca="1" si="1"/>
        <v>0.12964172302259144</v>
      </c>
      <c r="AM38" s="47">
        <f t="shared" ca="1" si="1"/>
        <v>0.17184703976287941</v>
      </c>
      <c r="AN38" s="47">
        <f t="shared" ca="1" si="1"/>
        <v>0.10723643270156348</v>
      </c>
      <c r="AO38" s="47"/>
      <c r="AP38" s="47"/>
      <c r="AQ38" s="47"/>
      <c r="AR38" s="47"/>
      <c r="AS38" s="47"/>
      <c r="AT38" s="47"/>
      <c r="AU38" s="47"/>
      <c r="AV38" s="47"/>
      <c r="AW38" s="47"/>
      <c r="AX38" s="47"/>
      <c r="AY38" s="47"/>
      <c r="AZ38" s="47"/>
      <c r="BA38" s="47"/>
      <c r="BB38" s="47"/>
      <c r="BC38" s="47"/>
      <c r="BD38" s="47"/>
      <c r="BE38" s="47"/>
      <c r="BF38" s="47"/>
      <c r="BG38" s="47"/>
      <c r="BH38" s="47"/>
      <c r="BI38" s="47"/>
      <c r="BJ38" s="47"/>
      <c r="BK38" s="47"/>
      <c r="BL38" s="47"/>
      <c r="BM38" s="47"/>
    </row>
    <row r="39" spans="1:65" x14ac:dyDescent="0.25">
      <c r="E39" s="15"/>
      <c r="F39" s="8"/>
      <c r="G39" s="115"/>
    </row>
    <row r="40" spans="1:65" x14ac:dyDescent="0.25">
      <c r="E40" s="15"/>
      <c r="F40" s="8"/>
      <c r="G40" s="115"/>
    </row>
    <row r="41" spans="1:65" x14ac:dyDescent="0.25">
      <c r="E41" s="15"/>
      <c r="F41" s="8"/>
      <c r="G41" s="115"/>
      <c r="H41" s="52">
        <f ca="1">ROWS($A$3:$A$35)*RAND()+1</f>
        <v>2.7685792549756698</v>
      </c>
    </row>
    <row r="42" spans="1:65" x14ac:dyDescent="0.25">
      <c r="E42" s="15"/>
      <c r="F42" s="8"/>
      <c r="G42" s="115"/>
    </row>
    <row r="43" spans="1:65" x14ac:dyDescent="0.25">
      <c r="E43" s="15"/>
      <c r="F43" s="8"/>
      <c r="G43" s="115"/>
    </row>
    <row r="44" spans="1:65" x14ac:dyDescent="0.25">
      <c r="E44" s="15"/>
      <c r="F44" s="8"/>
      <c r="G44" s="115"/>
    </row>
    <row r="45" spans="1:65" x14ac:dyDescent="0.25">
      <c r="E45" s="15"/>
      <c r="F45" s="8"/>
      <c r="G45" s="115"/>
    </row>
    <row r="46" spans="1:65" x14ac:dyDescent="0.25">
      <c r="E46" s="15"/>
      <c r="F46" s="8"/>
      <c r="G46" s="115"/>
    </row>
    <row r="47" spans="1:65" x14ac:dyDescent="0.25">
      <c r="E47" s="15"/>
      <c r="F47" s="8"/>
      <c r="G47" s="115"/>
    </row>
    <row r="48" spans="1:65" x14ac:dyDescent="0.25">
      <c r="E48" s="15"/>
      <c r="F48" s="8"/>
      <c r="G48" s="115"/>
    </row>
    <row r="49" spans="4:7" x14ac:dyDescent="0.25">
      <c r="E49" s="15"/>
      <c r="F49" s="8"/>
      <c r="G49" s="115"/>
    </row>
    <row r="50" spans="4:7" x14ac:dyDescent="0.25">
      <c r="E50" s="15"/>
      <c r="F50" s="8"/>
      <c r="G50" s="115"/>
    </row>
    <row r="51" spans="4:7" x14ac:dyDescent="0.25">
      <c r="E51" s="15"/>
      <c r="F51" s="8"/>
      <c r="G51" s="115"/>
    </row>
    <row r="52" spans="4:7" x14ac:dyDescent="0.25">
      <c r="E52" s="15"/>
      <c r="F52" s="8"/>
      <c r="G52" s="115"/>
    </row>
    <row r="53" spans="4:7" x14ac:dyDescent="0.25">
      <c r="E53" s="15"/>
      <c r="F53" s="8"/>
      <c r="G53" s="115"/>
    </row>
    <row r="54" spans="4:7" x14ac:dyDescent="0.25">
      <c r="E54" s="15"/>
      <c r="F54" s="8"/>
      <c r="G54" s="115"/>
    </row>
    <row r="55" spans="4:7" x14ac:dyDescent="0.25">
      <c r="E55" s="15"/>
      <c r="F55" s="8"/>
      <c r="G55" s="115"/>
    </row>
    <row r="56" spans="4:7" x14ac:dyDescent="0.25">
      <c r="D56" s="15"/>
    </row>
    <row r="57" spans="4:7" x14ac:dyDescent="0.25">
      <c r="D57" s="10"/>
      <c r="E57" s="50"/>
      <c r="F57" s="47"/>
      <c r="G57" s="116"/>
    </row>
    <row r="58" spans="4:7" x14ac:dyDescent="0.25">
      <c r="D58" s="10"/>
      <c r="E58" s="62"/>
      <c r="F58" s="49"/>
      <c r="G58" s="117"/>
    </row>
  </sheetData>
  <phoneticPr fontId="4"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3998F-B334-405F-96FE-51F42560F893}">
  <sheetPr codeName="Sheet9"/>
  <dimension ref="I1:I3"/>
  <sheetViews>
    <sheetView workbookViewId="0">
      <selection activeCell="L18" sqref="L18"/>
    </sheetView>
  </sheetViews>
  <sheetFormatPr defaultRowHeight="15" x14ac:dyDescent="0.25"/>
  <sheetData>
    <row r="1" spans="9:9" ht="15.75" x14ac:dyDescent="0.25">
      <c r="I1" s="31" t="s">
        <v>87</v>
      </c>
    </row>
    <row r="2" spans="9:9" ht="15.75" x14ac:dyDescent="0.25">
      <c r="I2" s="31"/>
    </row>
    <row r="3" spans="9:9" ht="15.75" x14ac:dyDescent="0.25">
      <c r="I3" s="31" t="s">
        <v>88</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471BC-0151-4478-9104-E8A8BD986FA7}">
  <sheetPr codeName="Sheet10"/>
  <dimension ref="A1:L101"/>
  <sheetViews>
    <sheetView workbookViewId="0">
      <selection activeCell="C41" sqref="C41"/>
    </sheetView>
  </sheetViews>
  <sheetFormatPr defaultRowHeight="15" x14ac:dyDescent="0.25"/>
  <cols>
    <col min="1" max="1" width="11.85546875" customWidth="1"/>
    <col min="2" max="2" width="2.7109375" customWidth="1"/>
    <col min="3" max="3" width="22.140625" customWidth="1"/>
    <col min="10" max="10" width="3.28515625" style="26" customWidth="1"/>
  </cols>
  <sheetData>
    <row r="1" spans="1:12" x14ac:dyDescent="0.25">
      <c r="A1" s="10" t="s">
        <v>55</v>
      </c>
    </row>
    <row r="2" spans="1:12" ht="15.75" x14ac:dyDescent="0.25">
      <c r="A2">
        <v>3383</v>
      </c>
      <c r="K2" s="29" t="s">
        <v>74</v>
      </c>
    </row>
    <row r="3" spans="1:12" x14ac:dyDescent="0.25">
      <c r="A3">
        <v>1285</v>
      </c>
    </row>
    <row r="4" spans="1:12" x14ac:dyDescent="0.25">
      <c r="A4">
        <v>2337</v>
      </c>
    </row>
    <row r="5" spans="1:12" x14ac:dyDescent="0.25">
      <c r="A5">
        <v>3507</v>
      </c>
    </row>
    <row r="6" spans="1:12" x14ac:dyDescent="0.25">
      <c r="A6">
        <v>3678</v>
      </c>
    </row>
    <row r="7" spans="1:12" x14ac:dyDescent="0.25">
      <c r="A7">
        <v>3421</v>
      </c>
    </row>
    <row r="8" spans="1:12" x14ac:dyDescent="0.25">
      <c r="A8">
        <v>1395</v>
      </c>
    </row>
    <row r="9" spans="1:12" x14ac:dyDescent="0.25">
      <c r="A9">
        <v>5005</v>
      </c>
    </row>
    <row r="10" spans="1:12" x14ac:dyDescent="0.25">
      <c r="A10">
        <v>4126</v>
      </c>
    </row>
    <row r="11" spans="1:12" x14ac:dyDescent="0.25">
      <c r="A11">
        <v>4261</v>
      </c>
    </row>
    <row r="12" spans="1:12" x14ac:dyDescent="0.25">
      <c r="A12">
        <v>5455</v>
      </c>
    </row>
    <row r="13" spans="1:12" x14ac:dyDescent="0.25">
      <c r="A13">
        <v>3042</v>
      </c>
    </row>
    <row r="14" spans="1:12" x14ac:dyDescent="0.25">
      <c r="A14">
        <v>2686</v>
      </c>
      <c r="K14" t="s">
        <v>70</v>
      </c>
      <c r="L14" t="s">
        <v>71</v>
      </c>
    </row>
    <row r="15" spans="1:12" x14ac:dyDescent="0.25">
      <c r="A15">
        <v>3510</v>
      </c>
      <c r="K15" t="s">
        <v>67</v>
      </c>
      <c r="L15" t="s">
        <v>68</v>
      </c>
    </row>
    <row r="16" spans="1:12" x14ac:dyDescent="0.25">
      <c r="A16">
        <v>2999</v>
      </c>
      <c r="C16" s="28" t="s">
        <v>56</v>
      </c>
      <c r="K16" t="s">
        <v>69</v>
      </c>
      <c r="L16" t="s">
        <v>72</v>
      </c>
    </row>
    <row r="17" spans="1:12" x14ac:dyDescent="0.25">
      <c r="A17">
        <v>3905</v>
      </c>
      <c r="C17" s="28" t="s">
        <v>75</v>
      </c>
      <c r="K17" t="s">
        <v>30</v>
      </c>
      <c r="L17" t="s">
        <v>73</v>
      </c>
    </row>
    <row r="18" spans="1:12" x14ac:dyDescent="0.25">
      <c r="A18">
        <v>2470</v>
      </c>
      <c r="C18" s="28" t="s">
        <v>57</v>
      </c>
    </row>
    <row r="19" spans="1:12" x14ac:dyDescent="0.25">
      <c r="A19">
        <v>3266</v>
      </c>
      <c r="C19" s="28" t="s">
        <v>58</v>
      </c>
    </row>
    <row r="20" spans="1:12" x14ac:dyDescent="0.25">
      <c r="A20">
        <v>3951</v>
      </c>
    </row>
    <row r="21" spans="1:12" x14ac:dyDescent="0.25">
      <c r="A21">
        <v>2645</v>
      </c>
      <c r="C21" s="27" t="s">
        <v>70</v>
      </c>
      <c r="D21">
        <v>0.05</v>
      </c>
    </row>
    <row r="22" spans="1:12" x14ac:dyDescent="0.25">
      <c r="A22">
        <v>2661</v>
      </c>
      <c r="C22" s="27" t="s">
        <v>59</v>
      </c>
      <c r="D22">
        <f>AVERAGE(A2:A101)</f>
        <v>3238.24</v>
      </c>
    </row>
    <row r="23" spans="1:12" x14ac:dyDescent="0.25">
      <c r="A23">
        <v>2816</v>
      </c>
      <c r="C23" s="27" t="s">
        <v>60</v>
      </c>
      <c r="D23">
        <f>_xlfn.T.INV(D21/2,100-1)</f>
        <v>-1.9842169515864165</v>
      </c>
    </row>
    <row r="24" spans="1:12" x14ac:dyDescent="0.25">
      <c r="A24">
        <v>2253</v>
      </c>
      <c r="C24" s="27" t="s">
        <v>61</v>
      </c>
      <c r="D24">
        <f>_xlfn.STDEV.S(A2:A101)</f>
        <v>957.67048085392605</v>
      </c>
    </row>
    <row r="25" spans="1:12" x14ac:dyDescent="0.25">
      <c r="A25">
        <v>3163</v>
      </c>
      <c r="C25" s="27" t="s">
        <v>62</v>
      </c>
      <c r="D25">
        <v>100</v>
      </c>
    </row>
    <row r="26" spans="1:12" x14ac:dyDescent="0.25">
      <c r="A26">
        <v>1201</v>
      </c>
      <c r="C26" s="27" t="s">
        <v>63</v>
      </c>
      <c r="D26">
        <f>ABS(D23)*D24/SQRT(100)</f>
        <v>190.02260021442748</v>
      </c>
    </row>
    <row r="27" spans="1:12" x14ac:dyDescent="0.25">
      <c r="A27">
        <v>2675</v>
      </c>
      <c r="C27" s="27" t="s">
        <v>64</v>
      </c>
      <c r="D27">
        <f>_xlfn.CONFIDENCE.T(D21,D24,D25)</f>
        <v>190.02260021442748</v>
      </c>
    </row>
    <row r="28" spans="1:12" x14ac:dyDescent="0.25">
      <c r="A28">
        <v>3806</v>
      </c>
      <c r="C28" s="27" t="s">
        <v>65</v>
      </c>
      <c r="D28">
        <f>D22-D26</f>
        <v>3048.2173997855725</v>
      </c>
    </row>
    <row r="29" spans="1:12" x14ac:dyDescent="0.25">
      <c r="A29">
        <v>3826</v>
      </c>
      <c r="C29" s="27" t="s">
        <v>66</v>
      </c>
      <c r="D29">
        <f>D22+D26</f>
        <v>3428.262600214427</v>
      </c>
    </row>
    <row r="30" spans="1:12" x14ac:dyDescent="0.25">
      <c r="A30">
        <v>2924</v>
      </c>
    </row>
    <row r="31" spans="1:12" x14ac:dyDescent="0.25">
      <c r="A31">
        <v>2981</v>
      </c>
      <c r="C31" t="s">
        <v>29</v>
      </c>
    </row>
    <row r="32" spans="1:12" x14ac:dyDescent="0.25">
      <c r="A32">
        <v>4056</v>
      </c>
      <c r="C32" t="s">
        <v>77</v>
      </c>
    </row>
    <row r="33" spans="1:3" x14ac:dyDescent="0.25">
      <c r="A33">
        <v>4427</v>
      </c>
      <c r="C33" t="s">
        <v>76</v>
      </c>
    </row>
    <row r="34" spans="1:3" x14ac:dyDescent="0.25">
      <c r="A34">
        <v>2400</v>
      </c>
    </row>
    <row r="35" spans="1:3" x14ac:dyDescent="0.25">
      <c r="A35">
        <v>2496</v>
      </c>
    </row>
    <row r="36" spans="1:3" x14ac:dyDescent="0.25">
      <c r="A36">
        <v>4788</v>
      </c>
    </row>
    <row r="37" spans="1:3" x14ac:dyDescent="0.25">
      <c r="A37">
        <v>3587</v>
      </c>
    </row>
    <row r="38" spans="1:3" x14ac:dyDescent="0.25">
      <c r="A38">
        <v>3612</v>
      </c>
    </row>
    <row r="39" spans="1:3" x14ac:dyDescent="0.25">
      <c r="A39">
        <v>3760</v>
      </c>
    </row>
    <row r="40" spans="1:3" x14ac:dyDescent="0.25">
      <c r="A40">
        <v>6580</v>
      </c>
    </row>
    <row r="41" spans="1:3" x14ac:dyDescent="0.25">
      <c r="A41">
        <v>5550</v>
      </c>
    </row>
    <row r="42" spans="1:3" x14ac:dyDescent="0.25">
      <c r="A42">
        <v>2504</v>
      </c>
    </row>
    <row r="43" spans="1:3" x14ac:dyDescent="0.25">
      <c r="A43">
        <v>2964</v>
      </c>
    </row>
    <row r="44" spans="1:3" x14ac:dyDescent="0.25">
      <c r="A44">
        <v>4247</v>
      </c>
    </row>
    <row r="45" spans="1:3" x14ac:dyDescent="0.25">
      <c r="A45">
        <v>2599</v>
      </c>
    </row>
    <row r="46" spans="1:3" x14ac:dyDescent="0.25">
      <c r="A46">
        <v>1371</v>
      </c>
    </row>
    <row r="47" spans="1:3" x14ac:dyDescent="0.25">
      <c r="A47">
        <v>2451</v>
      </c>
    </row>
    <row r="48" spans="1:3" x14ac:dyDescent="0.25">
      <c r="A48">
        <v>3287</v>
      </c>
    </row>
    <row r="49" spans="1:1" x14ac:dyDescent="0.25">
      <c r="A49">
        <v>3458</v>
      </c>
    </row>
    <row r="50" spans="1:1" x14ac:dyDescent="0.25">
      <c r="A50">
        <v>2530</v>
      </c>
    </row>
    <row r="51" spans="1:1" x14ac:dyDescent="0.25">
      <c r="A51">
        <v>2433</v>
      </c>
    </row>
    <row r="52" spans="1:1" x14ac:dyDescent="0.25">
      <c r="A52">
        <v>3097</v>
      </c>
    </row>
    <row r="53" spans="1:1" x14ac:dyDescent="0.25">
      <c r="A53">
        <v>5417</v>
      </c>
    </row>
    <row r="54" spans="1:1" x14ac:dyDescent="0.25">
      <c r="A54">
        <v>3287</v>
      </c>
    </row>
    <row r="55" spans="1:1" x14ac:dyDescent="0.25">
      <c r="A55">
        <v>3010</v>
      </c>
    </row>
    <row r="56" spans="1:1" x14ac:dyDescent="0.25">
      <c r="A56">
        <v>3421</v>
      </c>
    </row>
    <row r="57" spans="1:1" x14ac:dyDescent="0.25">
      <c r="A57">
        <v>3028</v>
      </c>
    </row>
    <row r="58" spans="1:1" x14ac:dyDescent="0.25">
      <c r="A58">
        <v>2448</v>
      </c>
    </row>
    <row r="59" spans="1:1" x14ac:dyDescent="0.25">
      <c r="A59">
        <v>3001</v>
      </c>
    </row>
    <row r="60" spans="1:1" x14ac:dyDescent="0.25">
      <c r="A60">
        <v>1836</v>
      </c>
    </row>
    <row r="61" spans="1:1" x14ac:dyDescent="0.25">
      <c r="A61">
        <v>3117</v>
      </c>
    </row>
    <row r="62" spans="1:1" x14ac:dyDescent="0.25">
      <c r="A62">
        <v>3620</v>
      </c>
    </row>
    <row r="63" spans="1:1" x14ac:dyDescent="0.25">
      <c r="A63">
        <v>3054</v>
      </c>
    </row>
    <row r="64" spans="1:1" x14ac:dyDescent="0.25">
      <c r="A64">
        <v>4089</v>
      </c>
    </row>
    <row r="65" spans="1:1" x14ac:dyDescent="0.25">
      <c r="A65">
        <v>3377</v>
      </c>
    </row>
    <row r="66" spans="1:1" x14ac:dyDescent="0.25">
      <c r="A66">
        <v>3400</v>
      </c>
    </row>
    <row r="67" spans="1:1" x14ac:dyDescent="0.25">
      <c r="A67">
        <v>5129</v>
      </c>
    </row>
    <row r="68" spans="1:1" x14ac:dyDescent="0.25">
      <c r="A68">
        <v>3324</v>
      </c>
    </row>
    <row r="69" spans="1:1" x14ac:dyDescent="0.25">
      <c r="A69">
        <v>3154</v>
      </c>
    </row>
    <row r="70" spans="1:1" x14ac:dyDescent="0.25">
      <c r="A70">
        <v>1727</v>
      </c>
    </row>
    <row r="71" spans="1:1" x14ac:dyDescent="0.25">
      <c r="A71">
        <v>3227</v>
      </c>
    </row>
    <row r="72" spans="1:1" x14ac:dyDescent="0.25">
      <c r="A72">
        <v>3439</v>
      </c>
    </row>
    <row r="73" spans="1:1" x14ac:dyDescent="0.25">
      <c r="A73">
        <v>4262</v>
      </c>
    </row>
    <row r="74" spans="1:1" x14ac:dyDescent="0.25">
      <c r="A74">
        <v>2962</v>
      </c>
    </row>
    <row r="75" spans="1:1" x14ac:dyDescent="0.25">
      <c r="A75">
        <v>2278</v>
      </c>
    </row>
    <row r="76" spans="1:1" x14ac:dyDescent="0.25">
      <c r="A76">
        <v>3705</v>
      </c>
    </row>
    <row r="77" spans="1:1" x14ac:dyDescent="0.25">
      <c r="A77">
        <v>3281</v>
      </c>
    </row>
    <row r="78" spans="1:1" x14ac:dyDescent="0.25">
      <c r="A78">
        <v>3013</v>
      </c>
    </row>
    <row r="79" spans="1:1" x14ac:dyDescent="0.25">
      <c r="A79">
        <v>3564</v>
      </c>
    </row>
    <row r="80" spans="1:1" x14ac:dyDescent="0.25">
      <c r="A80">
        <v>3867</v>
      </c>
    </row>
    <row r="81" spans="1:1" x14ac:dyDescent="0.25">
      <c r="A81">
        <v>3046</v>
      </c>
    </row>
    <row r="82" spans="1:1" x14ac:dyDescent="0.25">
      <c r="A82">
        <v>1467</v>
      </c>
    </row>
    <row r="83" spans="1:1" x14ac:dyDescent="0.25">
      <c r="A83">
        <v>3468</v>
      </c>
    </row>
    <row r="84" spans="1:1" x14ac:dyDescent="0.25">
      <c r="A84">
        <v>3863</v>
      </c>
    </row>
    <row r="85" spans="1:1" x14ac:dyDescent="0.25">
      <c r="A85">
        <v>2175</v>
      </c>
    </row>
    <row r="86" spans="1:1" x14ac:dyDescent="0.25">
      <c r="A86">
        <v>2028</v>
      </c>
    </row>
    <row r="87" spans="1:1" x14ac:dyDescent="0.25">
      <c r="A87">
        <v>2010</v>
      </c>
    </row>
    <row r="88" spans="1:1" x14ac:dyDescent="0.25">
      <c r="A88">
        <v>4916</v>
      </c>
    </row>
    <row r="89" spans="1:1" x14ac:dyDescent="0.25">
      <c r="A89">
        <v>3663</v>
      </c>
    </row>
    <row r="90" spans="1:1" x14ac:dyDescent="0.25">
      <c r="A90">
        <v>2824</v>
      </c>
    </row>
    <row r="91" spans="1:1" x14ac:dyDescent="0.25">
      <c r="A91">
        <v>3104</v>
      </c>
    </row>
    <row r="92" spans="1:1" x14ac:dyDescent="0.25">
      <c r="A92">
        <v>3421</v>
      </c>
    </row>
    <row r="93" spans="1:1" x14ac:dyDescent="0.25">
      <c r="A93">
        <v>4099</v>
      </c>
    </row>
    <row r="94" spans="1:1" x14ac:dyDescent="0.25">
      <c r="A94">
        <v>3108</v>
      </c>
    </row>
    <row r="95" spans="1:1" x14ac:dyDescent="0.25">
      <c r="A95">
        <v>2202</v>
      </c>
    </row>
    <row r="96" spans="1:1" x14ac:dyDescent="0.25">
      <c r="A96">
        <v>4020</v>
      </c>
    </row>
    <row r="97" spans="1:1" x14ac:dyDescent="0.25">
      <c r="A97">
        <v>2155</v>
      </c>
    </row>
    <row r="98" spans="1:1" x14ac:dyDescent="0.25">
      <c r="A98">
        <v>3449</v>
      </c>
    </row>
    <row r="99" spans="1:1" x14ac:dyDescent="0.25">
      <c r="A99">
        <v>2288</v>
      </c>
    </row>
    <row r="100" spans="1:1" x14ac:dyDescent="0.25">
      <c r="A100">
        <v>2809</v>
      </c>
    </row>
    <row r="101" spans="1:1" x14ac:dyDescent="0.25">
      <c r="A101">
        <v>3842</v>
      </c>
    </row>
  </sheetData>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289B7-719B-47E1-B9FD-18F0456E886B}">
  <sheetPr codeName="Sheet12"/>
  <dimension ref="A2:F55"/>
  <sheetViews>
    <sheetView workbookViewId="0">
      <selection activeCell="J43" sqref="J43"/>
    </sheetView>
  </sheetViews>
  <sheetFormatPr defaultRowHeight="15" x14ac:dyDescent="0.25"/>
  <sheetData>
    <row r="2" spans="1:2" x14ac:dyDescent="0.25">
      <c r="A2" t="s">
        <v>21</v>
      </c>
      <c r="B2">
        <v>5</v>
      </c>
    </row>
    <row r="5" spans="1:2" x14ac:dyDescent="0.25">
      <c r="A5">
        <v>-5</v>
      </c>
      <c r="B5">
        <f t="shared" ref="B5:B36" si="0">_xlfn.T.DIST(A5,$B$2,FALSE)</f>
        <v>1.7574383788078454E-3</v>
      </c>
    </row>
    <row r="6" spans="1:2" x14ac:dyDescent="0.25">
      <c r="A6">
        <v>-4.8</v>
      </c>
      <c r="B6">
        <f t="shared" si="0"/>
        <v>2.15233487387578E-3</v>
      </c>
    </row>
    <row r="7" spans="1:2" x14ac:dyDescent="0.25">
      <c r="A7">
        <v>-4.5999999999999996</v>
      </c>
      <c r="B7">
        <f t="shared" si="0"/>
        <v>2.6505173502748385E-3</v>
      </c>
    </row>
    <row r="8" spans="1:2" x14ac:dyDescent="0.25">
      <c r="A8">
        <v>-4.4000000000000004</v>
      </c>
      <c r="B8">
        <f t="shared" si="0"/>
        <v>3.2825550529426116E-3</v>
      </c>
    </row>
    <row r="9" spans="1:2" x14ac:dyDescent="0.25">
      <c r="A9">
        <v>-4.2</v>
      </c>
      <c r="B9">
        <f t="shared" si="0"/>
        <v>4.0889763895371753E-3</v>
      </c>
    </row>
    <row r="10" spans="1:2" x14ac:dyDescent="0.25">
      <c r="A10">
        <v>-4</v>
      </c>
      <c r="B10">
        <f t="shared" si="0"/>
        <v>5.1237270519179116E-3</v>
      </c>
    </row>
    <row r="11" spans="1:2" x14ac:dyDescent="0.25">
      <c r="A11">
        <v>-3.8</v>
      </c>
      <c r="B11">
        <f t="shared" si="0"/>
        <v>6.458848364369843E-3</v>
      </c>
    </row>
    <row r="12" spans="1:2" x14ac:dyDescent="0.25">
      <c r="A12">
        <v>-3.6</v>
      </c>
      <c r="B12">
        <f t="shared" si="0"/>
        <v>8.1907726871290592E-3</v>
      </c>
    </row>
    <row r="13" spans="1:2" x14ac:dyDescent="0.25">
      <c r="A13">
        <v>-3.4</v>
      </c>
      <c r="B13">
        <f t="shared" si="0"/>
        <v>1.0448714749395219E-2</v>
      </c>
    </row>
    <row r="14" spans="1:2" x14ac:dyDescent="0.25">
      <c r="A14">
        <v>-3.2</v>
      </c>
      <c r="B14">
        <f t="shared" si="0"/>
        <v>1.3405683736328885E-2</v>
      </c>
    </row>
    <row r="15" spans="1:2" x14ac:dyDescent="0.25">
      <c r="A15">
        <v>-3</v>
      </c>
      <c r="B15">
        <f t="shared" si="0"/>
        <v>1.7292578800222964E-2</v>
      </c>
    </row>
    <row r="16" spans="1:2" x14ac:dyDescent="0.25">
      <c r="A16">
        <v>-2.8</v>
      </c>
      <c r="B16">
        <f t="shared" si="0"/>
        <v>2.2415519021677269E-2</v>
      </c>
    </row>
    <row r="17" spans="1:5" x14ac:dyDescent="0.25">
      <c r="A17">
        <v>-2.6</v>
      </c>
      <c r="B17">
        <f t="shared" si="0"/>
        <v>2.9175741685939279E-2</v>
      </c>
    </row>
    <row r="18" spans="1:5" x14ac:dyDescent="0.25">
      <c r="A18">
        <v>-2.4</v>
      </c>
      <c r="B18">
        <f t="shared" si="0"/>
        <v>3.8089656526431967E-2</v>
      </c>
    </row>
    <row r="19" spans="1:5" x14ac:dyDescent="0.25">
      <c r="A19">
        <v>-2.2000000000000002</v>
      </c>
      <c r="B19">
        <f t="shared" si="0"/>
        <v>4.9803352151145085E-2</v>
      </c>
    </row>
    <row r="20" spans="1:5" x14ac:dyDescent="0.25">
      <c r="A20">
        <v>-2</v>
      </c>
      <c r="B20">
        <f t="shared" si="0"/>
        <v>6.5090310326216497E-2</v>
      </c>
    </row>
    <row r="21" spans="1:5" x14ac:dyDescent="0.25">
      <c r="A21">
        <v>-1.8</v>
      </c>
      <c r="B21">
        <f t="shared" si="0"/>
        <v>8.4812962896903751E-2</v>
      </c>
    </row>
    <row r="22" spans="1:5" x14ac:dyDescent="0.25">
      <c r="A22">
        <v>-1.6</v>
      </c>
      <c r="B22">
        <f t="shared" si="0"/>
        <v>0.10981925265599095</v>
      </c>
    </row>
    <row r="23" spans="1:5" x14ac:dyDescent="0.25">
      <c r="A23">
        <v>-1.4</v>
      </c>
      <c r="B23">
        <f t="shared" si="0"/>
        <v>0.14073954789491464</v>
      </c>
    </row>
    <row r="24" spans="1:5" x14ac:dyDescent="0.25">
      <c r="A24">
        <v>-1.2</v>
      </c>
      <c r="B24">
        <f t="shared" si="0"/>
        <v>0.17765861346493556</v>
      </c>
    </row>
    <row r="25" spans="1:5" x14ac:dyDescent="0.25">
      <c r="A25">
        <v>-1</v>
      </c>
      <c r="B25">
        <f t="shared" si="0"/>
        <v>0.2196797973509807</v>
      </c>
    </row>
    <row r="26" spans="1:5" x14ac:dyDescent="0.25">
      <c r="A26">
        <v>-0.8</v>
      </c>
      <c r="B26">
        <f t="shared" si="0"/>
        <v>0.26448835680795757</v>
      </c>
    </row>
    <row r="27" spans="1:5" x14ac:dyDescent="0.25">
      <c r="A27">
        <v>-0.6</v>
      </c>
      <c r="B27">
        <f t="shared" si="0"/>
        <v>0.30814100972341996</v>
      </c>
      <c r="D27" s="10" t="s">
        <v>22</v>
      </c>
    </row>
    <row r="28" spans="1:5" x14ac:dyDescent="0.25">
      <c r="A28">
        <v>-0.4</v>
      </c>
      <c r="B28">
        <f t="shared" si="0"/>
        <v>0.34537807575273344</v>
      </c>
      <c r="D28" t="s">
        <v>23</v>
      </c>
      <c r="E28">
        <v>0.05</v>
      </c>
    </row>
    <row r="29" spans="1:5" x14ac:dyDescent="0.25">
      <c r="A29">
        <v>-0.2</v>
      </c>
      <c r="B29">
        <f t="shared" si="0"/>
        <v>0.37063997771396962</v>
      </c>
      <c r="D29" t="s">
        <v>21</v>
      </c>
      <c r="E29">
        <v>10</v>
      </c>
    </row>
    <row r="30" spans="1:5" x14ac:dyDescent="0.25">
      <c r="A30">
        <v>0</v>
      </c>
      <c r="B30">
        <f t="shared" si="0"/>
        <v>0.37960668982249451</v>
      </c>
      <c r="D30" t="s">
        <v>24</v>
      </c>
      <c r="E30">
        <f>_xlfn.T.INV(E28,E29)</f>
        <v>-1.812461122811676</v>
      </c>
    </row>
    <row r="31" spans="1:5" x14ac:dyDescent="0.25">
      <c r="A31">
        <v>0.2</v>
      </c>
      <c r="B31">
        <f t="shared" si="0"/>
        <v>0.37063997771396962</v>
      </c>
    </row>
    <row r="32" spans="1:5" x14ac:dyDescent="0.25">
      <c r="A32">
        <v>0.4</v>
      </c>
      <c r="B32">
        <f t="shared" si="0"/>
        <v>0.34537807575273344</v>
      </c>
      <c r="D32" s="10" t="s">
        <v>25</v>
      </c>
    </row>
    <row r="33" spans="1:6" x14ac:dyDescent="0.25">
      <c r="A33">
        <v>0.6</v>
      </c>
      <c r="B33">
        <f t="shared" si="0"/>
        <v>0.30814100972341996</v>
      </c>
      <c r="D33" t="s">
        <v>26</v>
      </c>
      <c r="E33">
        <v>-1</v>
      </c>
    </row>
    <row r="34" spans="1:6" x14ac:dyDescent="0.25">
      <c r="A34">
        <v>0.8</v>
      </c>
      <c r="B34">
        <f t="shared" si="0"/>
        <v>0.26448835680795757</v>
      </c>
      <c r="D34" t="s">
        <v>21</v>
      </c>
      <c r="E34">
        <v>10</v>
      </c>
      <c r="F34" t="s">
        <v>27</v>
      </c>
    </row>
    <row r="35" spans="1:6" x14ac:dyDescent="0.25">
      <c r="A35">
        <v>1</v>
      </c>
      <c r="B35">
        <f t="shared" si="0"/>
        <v>0.2196797973509807</v>
      </c>
      <c r="D35" s="1" t="b">
        <v>1</v>
      </c>
    </row>
    <row r="36" spans="1:6" x14ac:dyDescent="0.25">
      <c r="A36">
        <v>1.2</v>
      </c>
      <c r="B36">
        <f t="shared" si="0"/>
        <v>0.17765861346493556</v>
      </c>
      <c r="D36" t="str">
        <f>"Probability of outcomes to the left of "&amp;E33</f>
        <v>Probability of outcomes to the left of -1</v>
      </c>
    </row>
    <row r="37" spans="1:6" x14ac:dyDescent="0.25">
      <c r="A37">
        <v>1.4</v>
      </c>
      <c r="B37">
        <f t="shared" ref="B37:B55" si="1">_xlfn.T.DIST(A37,$B$2,FALSE)</f>
        <v>0.14073954789491464</v>
      </c>
      <c r="D37" t="s">
        <v>28</v>
      </c>
      <c r="E37">
        <f>_xlfn.T.DIST(E33,E34,TRUE)</f>
        <v>0.17044656615102993</v>
      </c>
    </row>
    <row r="38" spans="1:6" x14ac:dyDescent="0.25">
      <c r="A38">
        <v>1.6</v>
      </c>
      <c r="B38">
        <f t="shared" si="1"/>
        <v>0.10981925265599095</v>
      </c>
    </row>
    <row r="39" spans="1:6" x14ac:dyDescent="0.25">
      <c r="A39">
        <v>1.8</v>
      </c>
      <c r="B39">
        <f t="shared" si="1"/>
        <v>8.4812962896903751E-2</v>
      </c>
    </row>
    <row r="40" spans="1:6" x14ac:dyDescent="0.25">
      <c r="A40">
        <v>2</v>
      </c>
      <c r="B40">
        <f t="shared" si="1"/>
        <v>6.5090310326216497E-2</v>
      </c>
    </row>
    <row r="41" spans="1:6" x14ac:dyDescent="0.25">
      <c r="A41">
        <v>2.2000000000000002</v>
      </c>
      <c r="B41">
        <f t="shared" si="1"/>
        <v>4.9803352151145085E-2</v>
      </c>
    </row>
    <row r="42" spans="1:6" x14ac:dyDescent="0.25">
      <c r="A42">
        <v>2.4</v>
      </c>
      <c r="B42">
        <f t="shared" si="1"/>
        <v>3.8089656526431967E-2</v>
      </c>
    </row>
    <row r="43" spans="1:6" x14ac:dyDescent="0.25">
      <c r="A43">
        <v>2.6</v>
      </c>
      <c r="B43">
        <f t="shared" si="1"/>
        <v>2.9175741685939279E-2</v>
      </c>
    </row>
    <row r="44" spans="1:6" x14ac:dyDescent="0.25">
      <c r="A44">
        <v>2.8</v>
      </c>
      <c r="B44">
        <f t="shared" si="1"/>
        <v>2.2415519021677269E-2</v>
      </c>
    </row>
    <row r="45" spans="1:6" x14ac:dyDescent="0.25">
      <c r="A45">
        <v>3</v>
      </c>
      <c r="B45">
        <f t="shared" si="1"/>
        <v>1.7292578800222964E-2</v>
      </c>
    </row>
    <row r="46" spans="1:6" x14ac:dyDescent="0.25">
      <c r="A46">
        <v>3.2</v>
      </c>
      <c r="B46">
        <f t="shared" si="1"/>
        <v>1.3405683736328885E-2</v>
      </c>
    </row>
    <row r="47" spans="1:6" x14ac:dyDescent="0.25">
      <c r="A47">
        <v>3.4</v>
      </c>
      <c r="B47">
        <f t="shared" si="1"/>
        <v>1.0448714749395219E-2</v>
      </c>
    </row>
    <row r="48" spans="1:6" x14ac:dyDescent="0.25">
      <c r="A48">
        <v>3.6</v>
      </c>
      <c r="B48">
        <f t="shared" si="1"/>
        <v>8.1907726871290592E-3</v>
      </c>
    </row>
    <row r="49" spans="1:2" x14ac:dyDescent="0.25">
      <c r="A49">
        <v>3.8</v>
      </c>
      <c r="B49">
        <f t="shared" si="1"/>
        <v>6.458848364369843E-3</v>
      </c>
    </row>
    <row r="50" spans="1:2" x14ac:dyDescent="0.25">
      <c r="A50">
        <v>4</v>
      </c>
      <c r="B50">
        <f t="shared" si="1"/>
        <v>5.1237270519179116E-3</v>
      </c>
    </row>
    <row r="51" spans="1:2" x14ac:dyDescent="0.25">
      <c r="A51">
        <v>4.2</v>
      </c>
      <c r="B51">
        <f t="shared" si="1"/>
        <v>4.0889763895371753E-3</v>
      </c>
    </row>
    <row r="52" spans="1:2" x14ac:dyDescent="0.25">
      <c r="A52">
        <v>4.4000000000000004</v>
      </c>
      <c r="B52">
        <f t="shared" si="1"/>
        <v>3.2825550529426116E-3</v>
      </c>
    </row>
    <row r="53" spans="1:2" x14ac:dyDescent="0.25">
      <c r="A53">
        <v>4.5999999999999996</v>
      </c>
      <c r="B53">
        <f t="shared" si="1"/>
        <v>2.6505173502748385E-3</v>
      </c>
    </row>
    <row r="54" spans="1:2" x14ac:dyDescent="0.25">
      <c r="A54">
        <v>4.8</v>
      </c>
      <c r="B54">
        <f t="shared" si="1"/>
        <v>2.15233487387578E-3</v>
      </c>
    </row>
    <row r="55" spans="1:2" x14ac:dyDescent="0.25">
      <c r="A55">
        <v>5</v>
      </c>
      <c r="B55">
        <f t="shared" si="1"/>
        <v>1.7574383788078454E-3</v>
      </c>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F3E93-9C56-46A4-919B-8159B4209F1C}">
  <sheetPr codeName="Sheet11"/>
  <dimension ref="A1:O37"/>
  <sheetViews>
    <sheetView workbookViewId="0">
      <selection activeCell="M26" sqref="M26:M27"/>
    </sheetView>
  </sheetViews>
  <sheetFormatPr defaultRowHeight="15" x14ac:dyDescent="0.25"/>
  <cols>
    <col min="1" max="1" width="20" customWidth="1"/>
  </cols>
  <sheetData>
    <row r="1" spans="1:2" x14ac:dyDescent="0.25">
      <c r="A1" t="s">
        <v>78</v>
      </c>
    </row>
    <row r="3" spans="1:2" x14ac:dyDescent="0.25">
      <c r="A3" s="10" t="s">
        <v>79</v>
      </c>
    </row>
    <row r="4" spans="1:2" x14ac:dyDescent="0.25">
      <c r="A4" t="s">
        <v>20</v>
      </c>
      <c r="B4" s="30" t="s">
        <v>81</v>
      </c>
    </row>
    <row r="5" spans="1:2" x14ac:dyDescent="0.25">
      <c r="A5" t="s">
        <v>84</v>
      </c>
      <c r="B5" s="30" t="s">
        <v>80</v>
      </c>
    </row>
    <row r="7" spans="1:2" x14ac:dyDescent="0.25">
      <c r="A7" s="10" t="s">
        <v>54</v>
      </c>
    </row>
    <row r="8" spans="1:2" x14ac:dyDescent="0.25">
      <c r="A8" t="s">
        <v>82</v>
      </c>
      <c r="B8" t="s">
        <v>69</v>
      </c>
    </row>
    <row r="9" spans="1:2" x14ac:dyDescent="0.25">
      <c r="A9" t="s">
        <v>83</v>
      </c>
      <c r="B9" t="s">
        <v>30</v>
      </c>
    </row>
    <row r="18" spans="4:15" x14ac:dyDescent="0.25">
      <c r="D18" s="104" t="s">
        <v>254</v>
      </c>
      <c r="E18" s="89"/>
      <c r="F18" s="89"/>
      <c r="G18" s="89"/>
      <c r="H18" s="89"/>
      <c r="I18" s="89"/>
      <c r="J18" s="89"/>
      <c r="K18" s="89"/>
      <c r="L18" s="89"/>
    </row>
    <row r="19" spans="4:15" x14ac:dyDescent="0.25">
      <c r="D19" s="89"/>
      <c r="E19" s="89"/>
      <c r="F19" s="89"/>
      <c r="G19" s="89"/>
      <c r="H19" s="89"/>
      <c r="I19" s="89"/>
      <c r="J19" s="89"/>
      <c r="K19" s="89"/>
      <c r="L19" s="89"/>
    </row>
    <row r="20" spans="4:15" x14ac:dyDescent="0.25">
      <c r="D20" s="89"/>
      <c r="E20" s="89"/>
      <c r="F20" s="89"/>
      <c r="G20" s="89"/>
      <c r="H20" s="89"/>
      <c r="I20" s="89"/>
      <c r="J20" s="89"/>
      <c r="K20" s="89"/>
      <c r="L20" s="89"/>
    </row>
    <row r="21" spans="4:15" x14ac:dyDescent="0.25">
      <c r="D21" s="89"/>
      <c r="E21" s="89"/>
      <c r="F21" s="89"/>
      <c r="G21" s="89"/>
      <c r="H21" s="89"/>
      <c r="I21" s="89"/>
      <c r="J21" s="89"/>
      <c r="K21" s="89"/>
      <c r="L21" s="89"/>
    </row>
    <row r="22" spans="4:15" x14ac:dyDescent="0.25">
      <c r="D22" s="89"/>
      <c r="E22" s="89"/>
      <c r="F22" s="89"/>
      <c r="G22" s="89"/>
      <c r="H22" s="89"/>
      <c r="I22" s="89"/>
      <c r="J22" s="89"/>
      <c r="K22" s="89"/>
      <c r="L22" s="89"/>
    </row>
    <row r="23" spans="4:15" x14ac:dyDescent="0.25">
      <c r="D23" s="89"/>
      <c r="E23" s="89"/>
      <c r="F23" s="89"/>
      <c r="G23" s="89"/>
      <c r="H23" s="89"/>
      <c r="I23" s="89"/>
      <c r="J23" s="89"/>
      <c r="K23" s="89"/>
      <c r="L23" s="89"/>
    </row>
    <row r="24" spans="4:15" x14ac:dyDescent="0.25">
      <c r="D24" s="89"/>
      <c r="E24" s="89"/>
      <c r="F24" s="89"/>
      <c r="G24" s="89"/>
      <c r="H24" s="89"/>
      <c r="I24" s="89"/>
      <c r="J24" s="89"/>
      <c r="K24" s="89"/>
      <c r="L24" s="89"/>
    </row>
    <row r="25" spans="4:15" x14ac:dyDescent="0.25">
      <c r="D25" s="89"/>
      <c r="E25" s="89"/>
      <c r="F25" s="89"/>
      <c r="G25" s="89"/>
      <c r="H25" s="89"/>
      <c r="I25" s="89"/>
      <c r="J25" s="89"/>
      <c r="K25" s="89"/>
      <c r="L25" s="89"/>
    </row>
    <row r="26" spans="4:15" x14ac:dyDescent="0.25">
      <c r="D26" s="89"/>
      <c r="E26" s="89"/>
      <c r="F26" s="89"/>
      <c r="G26" s="89"/>
      <c r="H26" s="89"/>
      <c r="I26" s="89"/>
      <c r="J26" s="89"/>
      <c r="K26" s="89"/>
      <c r="L26" s="89"/>
    </row>
    <row r="27" spans="4:15" x14ac:dyDescent="0.25">
      <c r="D27" s="89"/>
      <c r="E27" s="89"/>
      <c r="F27" s="89"/>
      <c r="G27" s="89"/>
      <c r="H27" s="89"/>
      <c r="I27" s="89"/>
      <c r="J27" s="89"/>
      <c r="K27" s="89"/>
      <c r="L27" s="89"/>
    </row>
    <row r="28" spans="4:15" x14ac:dyDescent="0.25">
      <c r="D28" s="89"/>
      <c r="E28" s="89"/>
      <c r="F28" s="89"/>
      <c r="G28" s="89"/>
      <c r="H28" s="89"/>
      <c r="I28" s="89"/>
      <c r="J28" s="89"/>
      <c r="K28" s="89"/>
      <c r="L28" s="89"/>
    </row>
    <row r="29" spans="4:15" x14ac:dyDescent="0.25">
      <c r="D29" s="89"/>
      <c r="E29" s="89"/>
      <c r="F29" s="89"/>
      <c r="G29" s="89"/>
      <c r="H29" s="89"/>
      <c r="I29" s="89"/>
      <c r="J29" s="89"/>
      <c r="K29" s="89"/>
      <c r="L29" s="89"/>
      <c r="O29" s="2" t="s">
        <v>85</v>
      </c>
    </row>
    <row r="30" spans="4:15" x14ac:dyDescent="0.25">
      <c r="D30" s="89"/>
      <c r="E30" s="89"/>
      <c r="F30" s="89"/>
      <c r="G30" s="89"/>
      <c r="H30" s="89"/>
      <c r="I30" s="89"/>
      <c r="J30" s="89"/>
      <c r="K30" s="89"/>
      <c r="L30" s="89"/>
      <c r="O30" s="2" t="s">
        <v>86</v>
      </c>
    </row>
    <row r="31" spans="4:15" x14ac:dyDescent="0.25">
      <c r="D31" s="89"/>
      <c r="E31" s="89"/>
      <c r="F31" s="89"/>
      <c r="G31" s="89"/>
      <c r="H31" s="89"/>
      <c r="I31" s="89"/>
      <c r="J31" s="89"/>
      <c r="K31" s="89"/>
      <c r="L31" s="89"/>
    </row>
    <row r="32" spans="4:15" x14ac:dyDescent="0.25">
      <c r="D32" s="89"/>
      <c r="E32" s="89"/>
      <c r="F32" s="89"/>
      <c r="G32" s="89"/>
      <c r="H32" s="89"/>
      <c r="I32" s="89"/>
      <c r="J32" s="89"/>
      <c r="K32" s="89"/>
      <c r="L32" s="89"/>
    </row>
    <row r="33" spans="4:12" x14ac:dyDescent="0.25">
      <c r="D33" s="89"/>
      <c r="E33" s="89"/>
      <c r="F33" s="89"/>
      <c r="G33" s="89"/>
      <c r="H33" s="89"/>
      <c r="I33" s="89"/>
      <c r="J33" s="89"/>
      <c r="K33" s="89"/>
      <c r="L33" s="89"/>
    </row>
    <row r="34" spans="4:12" x14ac:dyDescent="0.25">
      <c r="D34" s="89"/>
      <c r="E34" s="89"/>
      <c r="F34" s="89"/>
      <c r="G34" s="89"/>
      <c r="H34" s="89"/>
      <c r="I34" s="89"/>
      <c r="J34" s="89"/>
      <c r="K34" s="89"/>
      <c r="L34" s="89"/>
    </row>
    <row r="35" spans="4:12" x14ac:dyDescent="0.25">
      <c r="D35" s="89"/>
      <c r="E35" s="89"/>
      <c r="F35" s="89"/>
      <c r="G35" s="89"/>
      <c r="H35" s="89"/>
      <c r="I35" s="89"/>
      <c r="J35" s="89"/>
      <c r="K35" s="89"/>
      <c r="L35" s="89"/>
    </row>
    <row r="36" spans="4:12" x14ac:dyDescent="0.25">
      <c r="D36" s="89"/>
      <c r="E36" s="89"/>
      <c r="F36" s="89"/>
      <c r="G36" s="89"/>
      <c r="H36" s="89"/>
      <c r="I36" s="89"/>
      <c r="J36" s="89"/>
      <c r="K36" s="89"/>
      <c r="L36" s="89"/>
    </row>
    <row r="37" spans="4:12" x14ac:dyDescent="0.25">
      <c r="D37" s="89"/>
      <c r="E37" s="89"/>
      <c r="F37" s="89"/>
      <c r="G37" s="89"/>
      <c r="H37" s="89"/>
      <c r="I37" s="89"/>
      <c r="J37" s="89"/>
      <c r="K37" s="89"/>
      <c r="L37" s="89"/>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1. Background</vt:lpstr>
      <vt:lpstr>2. Problem</vt:lpstr>
      <vt:lpstr>3. Methodology</vt:lpstr>
      <vt:lpstr>4. Sample Data</vt:lpstr>
      <vt:lpstr>5.1 Norm. test - Online</vt:lpstr>
      <vt:lpstr>5.2 Norm. test Q-Q Plot</vt:lpstr>
      <vt:lpstr>5.3 Norm. test - Chi Squared</vt:lpstr>
      <vt:lpstr>6.1 Conf. Intv. - Online</vt:lpstr>
      <vt:lpstr>6.2 Conf. Intv. - Excel</vt:lpstr>
      <vt:lpstr>7. Bootstrapping</vt:lpstr>
      <vt:lpstr>z-stat vs. t-stat</vt:lpstr>
      <vt:lpstr>Example Conf. Intv.</vt:lpstr>
      <vt:lpstr>t-Dist.</vt:lpstr>
      <vt:lpstr>Central Limit Th.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Magnus Olsson</dc:creator>
  <cp:lastModifiedBy>Magnus Olsson</cp:lastModifiedBy>
  <dcterms:created xsi:type="dcterms:W3CDTF">2020-06-18T10:52:09Z</dcterms:created>
  <dcterms:modified xsi:type="dcterms:W3CDTF">2020-10-14T16:15:51Z</dcterms:modified>
</cp:coreProperties>
</file>